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2\Segundo Seguimiento\"/>
    </mc:Choice>
  </mc:AlternateContent>
  <bookViews>
    <workbookView xWindow="0" yWindow="0" windowWidth="28800" windowHeight="11400" tabRatio="913"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riesgo-UO'!$A$8:$CD$77</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riesgo-UO'!$J$1048083:$J$1048087</definedName>
    <definedName name="Ambiental">#REF!</definedName>
    <definedName name="Aplicados_efectivos_No_Documentados">'01-Mapa de riesgo-UO'!#REF!</definedName>
    <definedName name="Aplicados_No_efectivos">'01-Mapa de riesgo-UO'!#REF!</definedName>
    <definedName name="_xlnm.Print_Area" localSheetId="2">'03-Seguimiento'!$D$1:$AB$7</definedName>
    <definedName name="ASEGURAMIENTO_DE_LA_CALIDAD_INSTITUCIONAL" localSheetId="0">'01-Mapa de riesgo-UO'!#REF!</definedName>
    <definedName name="ASEGURAMIENTO_DE_LA_CALIDAD_INSTITUCIONAL">#REF!</definedName>
    <definedName name="ASUMIR">'03-Seguimiento'!$V$1048323</definedName>
    <definedName name="BIBLIOTECA_E_INFORMACIÓN_CIENTIFICA" localSheetId="0">'01-Mapa de riesgo-UO'!#REF!</definedName>
    <definedName name="BIBLIOTECA_E_INFORMACIÓN_CIENTIFICA">#REF!</definedName>
    <definedName name="BIENESTAR_INSTITUCIONAL" localSheetId="0">'01-Mapa de riesgo-UO'!#REF!</definedName>
    <definedName name="BIENESTAR_INSTITUCIONAL">#REF!</definedName>
    <definedName name="BIENESTAR_INSTITUCIONAL_CALIDAD_DE_VIDA_E_INCLUSIÓN_EN_CONTEXTOS_UNIVERSITARIOS">'01-Mapa de riesgo-UO'!#REF!</definedName>
    <definedName name="CLASE_RIESGO">'01-Mapa de riesgo-UO'!$I$1048075:$I$1048086</definedName>
    <definedName name="COBERTURA_CON_CALIDAD" localSheetId="0">'01-Mapa de riesgo-UO'!#REF!</definedName>
    <definedName name="COBERTURA_CON_CALIDAD">#REF!</definedName>
    <definedName name="COMPARTIR">'03-Seguimiento'!$W$1048323:$W$1048325</definedName>
    <definedName name="COMUNICACIONES" localSheetId="0">'01-Mapa de riesgo-UO'!#REF!</definedName>
    <definedName name="COMUNICACIONES">#REF!</definedName>
    <definedName name="Contable" localSheetId="0">'01-Mapa de riesgo-UO'!$K$1048083:$K$1048087</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riesgo-UO'!#REF!</definedName>
    <definedName name="CONTROL_SEGUIMIENTO">#REF!</definedName>
    <definedName name="CONTROLES">'01-Mapa de riesgo-UO'!$R$1048075:$R$1048079</definedName>
    <definedName name="Corrupción" localSheetId="0">'01-Mapa de riesgo-UO'!$L$1048083:$L$1048085</definedName>
    <definedName name="Corrupción">#REF!</definedName>
    <definedName name="CREACIÓN_GESTIÓN_Y_TRANSFERENCIA_DEL_CONOCIMIENTO">'01-Mapa de riesgo-UO'!#REF!</definedName>
    <definedName name="Cumplimiento" localSheetId="0">'01-Mapa de riesgo-UO'!$M$1048083:$M$1048087</definedName>
    <definedName name="CUMPLIMIENTO">'03-Seguimiento'!$V$1048314:$V$1048316</definedName>
    <definedName name="CUMPLIMIENTO_PARCIAL">'03-Seguimiento'!$X$1048314</definedName>
    <definedName name="CUMPLIMIENTO_TOTAL">'03-Seguimiento'!$W$1048314:$W$1048315</definedName>
    <definedName name="DEMAS" localSheetId="0">'01-Mapa de riesgo-UO'!#REF!</definedName>
    <definedName name="DEMAS">#REF!</definedName>
    <definedName name="Derechos_Humanos" localSheetId="0">'01-Mapa de riesgo-UO'!$N$1048083:$N$1048085</definedName>
    <definedName name="Derechos_Humanos">#REF!</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riesgo-UO'!$O$1048083:$O$1048087</definedName>
    <definedName name="Estratégico">#REF!</definedName>
    <definedName name="EVAL_PERIODICIDAD">'01-Mapa de riesgo-UO'!$AJ$1048075:$AJ$1048076</definedName>
    <definedName name="EVITAR">'03-Seguimiento'!$Z$1048323:$Z$1048325</definedName>
    <definedName name="EXCELENCIA_ACADÉMICA_PARA_LA_FORMACIÓN_INTEGRAL">'01-Mapa de riesgo-UO'!#REF!</definedName>
    <definedName name="EXTENSIÓN_PROYECCIÓN_SOCIAL" localSheetId="0">'01-Mapa de riesgo-UO'!#REF!</definedName>
    <definedName name="EXTENSIÓN_PROYECCIÓN_SOCIAL">#REF!</definedName>
    <definedName name="EXTERNO">'01-Mapa de riesgo-UO'!$H$1048075:$H$1048080</definedName>
    <definedName name="FACTOR">'01-Mapa de riesgo-UO'!$F$1048075:$F$1048076</definedName>
    <definedName name="FACULTAD_BELLAS_ARTES_HUMANIDADES" localSheetId="0">'01-Mapa de riesgo-UO'!$BK$1048076:$BK$1048079</definedName>
    <definedName name="FACULTAD_BELLAS_ARTES_HUMANIDADES">#REF!</definedName>
    <definedName name="FACULTAD_CIENCIAS_AGRARIAS_AGROINDUSTRIA" localSheetId="0">'01-Mapa de riesgo-UO'!$BL$1048076:$BL$1048079</definedName>
    <definedName name="FACULTAD_CIENCIAS_AGRARIAS_AGROINDUSTRIA">#REF!</definedName>
    <definedName name="FACULTAD_CIENCIAS_AMBIENTALES" localSheetId="0">'01-Mapa de riesgo-UO'!$BM$1048076:$BM$1048079</definedName>
    <definedName name="FACULTAD_CIENCIAS_AMBIENTALES">#REF!</definedName>
    <definedName name="FACULTAD_CIENCIAS_BÁSICAS" localSheetId="0">'01-Mapa de riesgo-UO'!$BN$1048076:$BN$1048079</definedName>
    <definedName name="FACULTAD_CIENCIAS_BÁSICAS">#REF!</definedName>
    <definedName name="FACULTAD_CIENCIAS_DE_LA_EDUCACIÓN" localSheetId="0">'01-Mapa de riesgo-UO'!$BO$1048076:$BO$1048079</definedName>
    <definedName name="FACULTAD_CIENCIAS_DE_LA_EDUCACIÓN">#REF!</definedName>
    <definedName name="FACULTAD_CIENCIAS_DE_LA_SALUD" localSheetId="0">'01-Mapa de riesgo-UO'!$BP$1048076:$BP$1048079</definedName>
    <definedName name="FACULTAD_CIENCIAS_DE_LA_SALUD">#REF!</definedName>
    <definedName name="FACULTAD_DE_CIENCIAS_EMPRESARIALES">'01-Mapa de riesgo-UO'!$BQ$1048076:$BQ$1048079</definedName>
    <definedName name="FACULTAD_INGENIERÍA_INDUSTRIAL" localSheetId="0">'01-Mapa de riesgo-UO'!#REF!</definedName>
    <definedName name="FACULTAD_INGENIERÍA_INDUSTRIAL">#REF!</definedName>
    <definedName name="FACULTAD_INGENIERÍA_MECÁNICA" localSheetId="0">'01-Mapa de riesgo-UO'!$BR$1048076:$BR$1048079</definedName>
    <definedName name="FACULTAD_INGENIERÍA_MECÁNICA">#REF!</definedName>
    <definedName name="FACULTAD_INGENIERÍAS" localSheetId="0">'01-Mapa de riesgo-UO'!$BS$1048076:$BS$1048079</definedName>
    <definedName name="FACULTAD_INGENIERÍAS">#REF!</definedName>
    <definedName name="FACULTAD_TECNOLOGÍA">'01-Mapa de riesgo-UO'!$BT$1048076:$BT$1048079</definedName>
    <definedName name="Financiero" localSheetId="0">'01-Mapa de riesgo-UO'!$Q$1048083:$Q$1048087</definedName>
    <definedName name="Financiero">#REF!</definedName>
    <definedName name="GESTIÓN_DE_DOCUMENTOS" localSheetId="0">'01-Mapa de riesgo-UO'!#REF!</definedName>
    <definedName name="GESTIÓN_DE_DOCUMENTOS">#REF!</definedName>
    <definedName name="GESTIÓN_DE_SERVICIOS_INSTITUCIONALES" localSheetId="0">'01-Mapa de riesgo-UO'!$BC$1048076:$BC$1048077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riesgo-UO'!#REF!</definedName>
    <definedName name="GESTIÓN_FINANCIERA" localSheetId="0">'01-Mapa de riesgo-UO'!#REF!</definedName>
    <definedName name="GESTIÓN_FINANCIERA">#REF!</definedName>
    <definedName name="GESTIÓN_Y_SOSTENIBILIDAD_INSTITUCIONAL">'01-Mapa de riesgo-UO'!#REF!</definedName>
    <definedName name="GRAVE" localSheetId="0">'01-Mapa de riesgo-UO'!$AX$1048076:$AX$1048079</definedName>
    <definedName name="GRAVE">'03-Seguimiento'!$G$1048328</definedName>
    <definedName name="GRUPO_INVESTIGACIÓN_AGUAS_SANEAMIENTO" localSheetId="0">'01-Mapa de riesgo-UO'!$CC$1048076</definedName>
    <definedName name="GRUPO_INVESTIGACIÓN_AGUAS_SANEAMIENTO">#REF!</definedName>
    <definedName name="Imagen" localSheetId="0">'01-Mapa de riesgo-UO'!$R$1048083:$R$1048087</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riesgo-UO'!$S$1048083:$S$1048085</definedName>
    <definedName name="Información">#REF!</definedName>
    <definedName name="INTERNACIONALIZACIÓN" localSheetId="0">'01-Mapa de riesgo-UO'!#REF!</definedName>
    <definedName name="INTERNACIONALIZACIÓN">#REF!</definedName>
    <definedName name="INTERNO">'01-Mapa de riesgo-UO'!$G$1048075:$G$1048080</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riesgo-UO'!#REF!</definedName>
    <definedName name="JURIDICA">#REF!</definedName>
    <definedName name="Laborales" localSheetId="0">'01-Mapa de riesgo-UO'!#REF!</definedName>
    <definedName name="Laborales">#REF!</definedName>
    <definedName name="LABORATORIO_AGUAS_ALIMENTOS" localSheetId="0">'01-Mapa de riesgo-UO'!$BW$1048076</definedName>
    <definedName name="LABORATORIO_AGUAS_ALIMENTOS">#REF!</definedName>
    <definedName name="LABORATORIO_DE_METROOLOGIA_DE_VARIABLES_ELECTRICAS" localSheetId="0">'01-Mapa de riesgo-UO'!$BX$1048076</definedName>
    <definedName name="LABORATORIO_DE_METROOLOGIA_DE_VARIABLES_ELECTRICAS">#REF!</definedName>
    <definedName name="LABORATORIO_ENSAYOS_NO_DESTRUCTIVOS_DESTRUCTIVOS" localSheetId="0">'01-Mapa de riesgo-UO'!$BY$1048076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riesgo-UO'!$BV$1048076</definedName>
    <definedName name="LABORATORIO_GENÉTICA_MÉDICA" localSheetId="0">'01-Mapa de riesgo-UO'!$BZ$1048076</definedName>
    <definedName name="LABORATORIO_GENÉTICA_MÉDICA">#REF!</definedName>
    <definedName name="LABORATORIO_METROLOGÍA_DIMENSIONAL">'01-Mapa de riesgo-UO'!$CD$1048076</definedName>
    <definedName name="LABORATORIO_QUÍMICA_AMBIENTAL" localSheetId="0">'01-Mapa de riesgo-UO'!$CA$1048076</definedName>
    <definedName name="LABORATORIO_QUÍMICA_AMBIENTAL">#REF!</definedName>
    <definedName name="LEVE" localSheetId="0">'01-Mapa de riesgo-UO'!$AV$1048076</definedName>
    <definedName name="LEVE">'03-Seguimiento'!$I$1048328:$I$1048576</definedName>
    <definedName name="MAPA" localSheetId="0">'01-Mapa de riesgo-UO'!$A$1048075:$A$1048076</definedName>
    <definedName name="MAPA">#REF!</definedName>
    <definedName name="MODERADO" localSheetId="0">'01-Mapa de riesgo-UO'!$AW$1048076:$AW$1048078</definedName>
    <definedName name="MODERADO">'03-Seguimiento'!$H$1048328:$H$1048576</definedName>
    <definedName name="NIVEL_AUTOMAT">'01-Mapa de riesgo-UO'!$Z$1048075:$Z$1048077</definedName>
    <definedName name="NIVEL_EXPOSICION">'01-Mapa de riesgo-UO'!$AS$1048075:$AS$1048077</definedName>
    <definedName name="nnnn" localSheetId="0">'01-Mapa de riesgo-UO'!#REF!</definedName>
    <definedName name="nnnn">#REF!</definedName>
    <definedName name="No_aplicados">'01-Mapa de riesgo-UO'!#REF!</definedName>
    <definedName name="NO_CUMPLIDA">'03-Seguimiento'!$Y$1048314</definedName>
    <definedName name="No_existen">'01-Mapa de riesgo-UO'!#REF!</definedName>
    <definedName name="NVESTIGACIÓN_E_INNOVACIÓN">'01-Mapa de riesgo-UO'!#REF!</definedName>
    <definedName name="OBJETIVOS" localSheetId="0">'01-Mapa de riesgo-UO'!#REF!</definedName>
    <definedName name="OBJETIVOS">#REF!</definedName>
    <definedName name="OEC">'01-Mapa de riesgo-UO'!#REF!</definedName>
    <definedName name="Operacional" localSheetId="0">'01-Mapa de riesgo-UO'!$V$1048083:$V$1048087</definedName>
    <definedName name="Operacional">#REF!</definedName>
    <definedName name="ORGANISMO_CERTIFICADOR_DE_SISTEMAS_DE_GESTIÓN_QLCT" localSheetId="0">'01-Mapa de riesgo-UO'!$CB$1048076</definedName>
    <definedName name="ORGANISMO_CERTIFICADOR_DE_SISTEMAS_DE_GESTIÓN_QLCT">#REF!</definedName>
    <definedName name="PDI" localSheetId="0">'01-Mapa de riesgo-UO'!$B$1048087:$B$1048091</definedName>
    <definedName name="PDI">#REF!</definedName>
    <definedName name="PERIODICIDAD">'01-Mapa de riesgo-UO'!$AK$1048075:$AK$1048084</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riesgo-UO'!$M$1048075:$M$1048079</definedName>
    <definedName name="PROBABILIDAD">#REF!</definedName>
    <definedName name="PROCESOS" localSheetId="0">'01-Mapa de riesgo-UO'!$B$1048075:$B$1048084</definedName>
    <definedName name="PROCESOS">#REF!</definedName>
    <definedName name="PROCESOSA">'01-Mapa de riesgo-UO'!#REF!</definedName>
    <definedName name="RECTORÍA" localSheetId="0">'01-Mapa de riesgo-UO'!#REF!</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DUCIR">'03-Seguimiento'!$X$1048323:$X$1048325</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riesgo-UO'!$AF$1048075:$AF$1048076</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riesgo-UO'!$AE$1048083:$AE$1048087</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riesgo-UO'!$AF$1048083:$AF$1048087</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'03-Seguimiento'!$Y$1048323:$Y$1048325</definedName>
    <definedName name="Transparencia" localSheetId="0">'01-Mapa de riesgo-UO'!#REF!</definedName>
    <definedName name="Transparencia">#REF!</definedName>
    <definedName name="UNIDAD">'01-Mapa de riesgo-UO'!$AY$1048075:$AY$1048112</definedName>
    <definedName name="UNIVIRTUAL" localSheetId="0">'01-Mapa de riesgo-UO'!$BH$1048076</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riesgo-UO'!$BH$1048076</definedName>
    <definedName name="VICERRECTORIA_ADMINISTRATIVA_FINANCIERA" localSheetId="0">'01-Mapa de riesgo-UO'!#REF!</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81029"/>
  <extLst>
    <ext uri="GoogleSheetsCustomDataVersion1">
      <go:sheetsCustomData xmlns:go="http://customooxmlschemas.google.com/" roundtripDataSignature="AMtx7mhK0f3WcZPgsyVbkZCYFAI5v9X8QA==" r:id="rId12"/>
    </ext>
  </extLst>
</workbook>
</file>

<file path=xl/calcChain.xml><?xml version="1.0" encoding="utf-8"?>
<calcChain xmlns="http://schemas.openxmlformats.org/spreadsheetml/2006/main">
  <c r="W65" i="7" l="1"/>
  <c r="W62" i="7"/>
  <c r="W63" i="7"/>
  <c r="W64" i="7"/>
  <c r="K41" i="7" l="1"/>
  <c r="K14" i="7" l="1"/>
  <c r="K11" i="7"/>
  <c r="U23" i="7" l="1"/>
  <c r="V23" i="7"/>
  <c r="W23" i="7"/>
  <c r="U24" i="7"/>
  <c r="V24" i="7"/>
  <c r="W24" i="7"/>
  <c r="U25" i="7"/>
  <c r="V25" i="7"/>
  <c r="W25" i="7"/>
  <c r="M23" i="7"/>
  <c r="N23" i="7"/>
  <c r="O23" i="7"/>
  <c r="P23" i="7"/>
  <c r="Q23" i="7"/>
  <c r="M24" i="7"/>
  <c r="N24" i="7"/>
  <c r="O24" i="7"/>
  <c r="P24" i="7"/>
  <c r="Q24" i="7"/>
  <c r="M25" i="7"/>
  <c r="N25" i="7"/>
  <c r="O25" i="7"/>
  <c r="P25" i="7"/>
  <c r="Q25" i="7"/>
  <c r="B23" i="7"/>
  <c r="C23" i="7"/>
  <c r="D23" i="7"/>
  <c r="E23" i="7"/>
  <c r="F23" i="7"/>
  <c r="G23" i="7"/>
  <c r="H23" i="7"/>
  <c r="J23" i="7"/>
  <c r="G24" i="7"/>
  <c r="G25" i="7"/>
  <c r="AN26" i="12"/>
  <c r="AI26" i="12"/>
  <c r="AD26" i="12"/>
  <c r="Y26" i="12"/>
  <c r="S26" i="12"/>
  <c r="AN25" i="12"/>
  <c r="AI25" i="12"/>
  <c r="AD25" i="12"/>
  <c r="Y25" i="12"/>
  <c r="S25" i="12"/>
  <c r="AN24" i="12"/>
  <c r="AM24" i="12"/>
  <c r="AL24" i="12" s="1"/>
  <c r="AI24" i="12"/>
  <c r="AH24" i="12"/>
  <c r="AG24" i="12" s="1"/>
  <c r="AD24" i="12"/>
  <c r="AC24" i="12"/>
  <c r="AB24" i="12" s="1"/>
  <c r="Y24" i="12"/>
  <c r="X24" i="12"/>
  <c r="W24" i="12" s="1"/>
  <c r="S24" i="12"/>
  <c r="T24" i="12" s="1"/>
  <c r="U24" i="12" s="1"/>
  <c r="P24" i="12"/>
  <c r="N24" i="12"/>
  <c r="D24" i="12"/>
  <c r="U11" i="7"/>
  <c r="V11" i="7"/>
  <c r="W11" i="7"/>
  <c r="U12" i="7"/>
  <c r="V12" i="7"/>
  <c r="W12" i="7"/>
  <c r="U13" i="7"/>
  <c r="V13" i="7"/>
  <c r="W13" i="7"/>
  <c r="M11" i="7"/>
  <c r="N11" i="7"/>
  <c r="O11" i="7"/>
  <c r="P11" i="7"/>
  <c r="Q11" i="7"/>
  <c r="M12" i="7"/>
  <c r="N12" i="7"/>
  <c r="O12" i="7"/>
  <c r="P12" i="7"/>
  <c r="Q12" i="7"/>
  <c r="M13" i="7"/>
  <c r="N13" i="7"/>
  <c r="O13" i="7"/>
  <c r="P13" i="7"/>
  <c r="Q13" i="7"/>
  <c r="B11" i="7"/>
  <c r="C11" i="7"/>
  <c r="D11" i="7"/>
  <c r="E11" i="7"/>
  <c r="F11" i="7"/>
  <c r="G11" i="7"/>
  <c r="H11" i="7"/>
  <c r="J11" i="7"/>
  <c r="G12" i="7"/>
  <c r="G13" i="7"/>
  <c r="AN9" i="12"/>
  <c r="AN10" i="12"/>
  <c r="AM9" i="12" s="1"/>
  <c r="AL9" i="12" s="1"/>
  <c r="AN11" i="12"/>
  <c r="AI9" i="12"/>
  <c r="AI10" i="12"/>
  <c r="AI11" i="12"/>
  <c r="AH9" i="12"/>
  <c r="AG9" i="12" s="1"/>
  <c r="AD9" i="12"/>
  <c r="AD10" i="12"/>
  <c r="AD11" i="12"/>
  <c r="AC9" i="12"/>
  <c r="AB9" i="12" s="1"/>
  <c r="Y9" i="12"/>
  <c r="Y10" i="12"/>
  <c r="Y11" i="12"/>
  <c r="S9" i="12"/>
  <c r="T9" i="12" s="1"/>
  <c r="U9" i="12" s="1"/>
  <c r="S10" i="12"/>
  <c r="S11" i="12"/>
  <c r="AP24" i="12" l="1"/>
  <c r="X9" i="12"/>
  <c r="W9" i="12" s="1"/>
  <c r="Q24" i="12"/>
  <c r="AN14" i="12"/>
  <c r="AM12" i="12" s="1"/>
  <c r="AL12" i="12" s="1"/>
  <c r="AI14" i="12"/>
  <c r="AD14" i="12"/>
  <c r="Y14" i="12"/>
  <c r="S14" i="12"/>
  <c r="AN13" i="12"/>
  <c r="AI13" i="12"/>
  <c r="AD13" i="12"/>
  <c r="Y13" i="12"/>
  <c r="S13" i="12"/>
  <c r="AN12" i="12"/>
  <c r="AI12" i="12"/>
  <c r="AH12" i="12" s="1"/>
  <c r="AG12" i="12" s="1"/>
  <c r="AD12" i="12"/>
  <c r="AC12" i="12" s="1"/>
  <c r="AB12" i="12" s="1"/>
  <c r="Y12" i="12"/>
  <c r="X12" i="12"/>
  <c r="W12" i="12" s="1"/>
  <c r="S12" i="12"/>
  <c r="P12" i="12"/>
  <c r="N12" i="12"/>
  <c r="D12" i="12"/>
  <c r="Q12" i="12" l="1"/>
  <c r="T12" i="12"/>
  <c r="U12" i="12" s="1"/>
  <c r="AR24" i="12"/>
  <c r="AS24" i="12" s="1"/>
  <c r="I23" i="7" s="1"/>
  <c r="AQ24" i="12"/>
  <c r="R23" i="7" s="1"/>
  <c r="U45" i="7"/>
  <c r="U46" i="7"/>
  <c r="AP12" i="12" l="1"/>
  <c r="AQ12" i="12" s="1"/>
  <c r="R11" i="7" s="1"/>
  <c r="Y18" i="12"/>
  <c r="AR12" i="12" l="1"/>
  <c r="AS12" i="12" s="1"/>
  <c r="I11" i="7" s="1"/>
  <c r="U66" i="7"/>
  <c r="V66" i="7"/>
  <c r="W66" i="7"/>
  <c r="U67" i="7"/>
  <c r="V67" i="7"/>
  <c r="W67" i="7"/>
  <c r="U68" i="7"/>
  <c r="V68" i="7"/>
  <c r="W68" i="7"/>
  <c r="U69" i="7"/>
  <c r="V69" i="7"/>
  <c r="W69" i="7"/>
  <c r="U70" i="7"/>
  <c r="V70" i="7"/>
  <c r="W70" i="7"/>
  <c r="U71" i="7"/>
  <c r="V71" i="7"/>
  <c r="W71" i="7"/>
  <c r="U72" i="7"/>
  <c r="V72" i="7"/>
  <c r="W72" i="7"/>
  <c r="U73" i="7"/>
  <c r="V73" i="7"/>
  <c r="W73" i="7"/>
  <c r="U74" i="7"/>
  <c r="V74" i="7"/>
  <c r="W74" i="7"/>
  <c r="U75" i="7"/>
  <c r="V75" i="7"/>
  <c r="W75" i="7"/>
  <c r="U76" i="7"/>
  <c r="V76" i="7"/>
  <c r="W76" i="7"/>
  <c r="M71" i="7"/>
  <c r="N71" i="7"/>
  <c r="O71" i="7"/>
  <c r="P71" i="7"/>
  <c r="Q71" i="7"/>
  <c r="M72" i="7"/>
  <c r="N72" i="7"/>
  <c r="O72" i="7"/>
  <c r="P72" i="7"/>
  <c r="Q72" i="7"/>
  <c r="M73" i="7"/>
  <c r="N73" i="7"/>
  <c r="O73" i="7"/>
  <c r="P73" i="7"/>
  <c r="Q73" i="7"/>
  <c r="M74" i="7"/>
  <c r="N74" i="7"/>
  <c r="O74" i="7"/>
  <c r="P74" i="7"/>
  <c r="Q74" i="7"/>
  <c r="M75" i="7"/>
  <c r="N75" i="7"/>
  <c r="O75" i="7"/>
  <c r="P75" i="7"/>
  <c r="Q75" i="7"/>
  <c r="M76" i="7"/>
  <c r="N76" i="7"/>
  <c r="O76" i="7"/>
  <c r="P76" i="7"/>
  <c r="Q76" i="7"/>
  <c r="M68" i="7"/>
  <c r="N68" i="7"/>
  <c r="O68" i="7"/>
  <c r="P68" i="7"/>
  <c r="Q68" i="7"/>
  <c r="M69" i="7"/>
  <c r="N69" i="7"/>
  <c r="O69" i="7"/>
  <c r="P69" i="7"/>
  <c r="Q69" i="7"/>
  <c r="M70" i="7"/>
  <c r="N70" i="7"/>
  <c r="O70" i="7"/>
  <c r="P70" i="7"/>
  <c r="Q70" i="7"/>
  <c r="B74" i="7"/>
  <c r="C74" i="7"/>
  <c r="D74" i="7"/>
  <c r="E74" i="7"/>
  <c r="F74" i="7"/>
  <c r="G74" i="7"/>
  <c r="H74" i="7"/>
  <c r="J74" i="7"/>
  <c r="G75" i="7"/>
  <c r="G76" i="7"/>
  <c r="B68" i="7"/>
  <c r="C68" i="7"/>
  <c r="D68" i="7"/>
  <c r="E68" i="7"/>
  <c r="F68" i="7"/>
  <c r="G68" i="7"/>
  <c r="H68" i="7"/>
  <c r="J68" i="7"/>
  <c r="G69" i="7"/>
  <c r="G70" i="7"/>
  <c r="B71" i="7"/>
  <c r="C71" i="7"/>
  <c r="D71" i="7"/>
  <c r="E71" i="7"/>
  <c r="F71" i="7"/>
  <c r="G71" i="7"/>
  <c r="H71" i="7"/>
  <c r="J71" i="7"/>
  <c r="G72" i="7"/>
  <c r="G73" i="7"/>
  <c r="V56" i="7"/>
  <c r="V57" i="7"/>
  <c r="V58" i="7"/>
  <c r="V59" i="7"/>
  <c r="V60" i="7"/>
  <c r="V61" i="7"/>
  <c r="V62" i="7"/>
  <c r="V63" i="7"/>
  <c r="V64" i="7"/>
  <c r="V65" i="7"/>
  <c r="U65" i="7"/>
  <c r="M65" i="7"/>
  <c r="N65" i="7"/>
  <c r="O65" i="7"/>
  <c r="P65" i="7"/>
  <c r="Q65" i="7"/>
  <c r="M66" i="7"/>
  <c r="N66" i="7"/>
  <c r="O66" i="7"/>
  <c r="P66" i="7"/>
  <c r="Q66" i="7"/>
  <c r="M67" i="7"/>
  <c r="N67" i="7"/>
  <c r="O67" i="7"/>
  <c r="P67" i="7"/>
  <c r="Q67" i="7"/>
  <c r="B65" i="7"/>
  <c r="C65" i="7"/>
  <c r="D65" i="7"/>
  <c r="E65" i="7"/>
  <c r="F65" i="7"/>
  <c r="G65" i="7"/>
  <c r="H65" i="7"/>
  <c r="J65" i="7"/>
  <c r="G66" i="7"/>
  <c r="G67" i="7"/>
  <c r="B68" i="8"/>
  <c r="C68" i="8"/>
  <c r="D68" i="8"/>
  <c r="E68" i="8"/>
  <c r="F68" i="8"/>
  <c r="G68" i="8"/>
  <c r="I68" i="8"/>
  <c r="I69" i="8"/>
  <c r="I70" i="8"/>
  <c r="B65" i="8"/>
  <c r="C65" i="8"/>
  <c r="D65" i="8"/>
  <c r="E65" i="8"/>
  <c r="F65" i="8"/>
  <c r="G65" i="8"/>
  <c r="I65" i="8"/>
  <c r="I66" i="8"/>
  <c r="I67" i="8"/>
  <c r="B62" i="8"/>
  <c r="C62" i="8"/>
  <c r="D62" i="8"/>
  <c r="E62" i="8"/>
  <c r="F62" i="8"/>
  <c r="G62" i="8"/>
  <c r="I62" i="8"/>
  <c r="I63" i="8"/>
  <c r="I64" i="8"/>
  <c r="I59" i="8"/>
  <c r="I60" i="8"/>
  <c r="I61" i="8"/>
  <c r="B59" i="8"/>
  <c r="C59" i="8"/>
  <c r="D59" i="8"/>
  <c r="E59" i="8"/>
  <c r="F59" i="8"/>
  <c r="G59" i="8"/>
  <c r="U63" i="7" l="1"/>
  <c r="U64" i="7"/>
  <c r="U62" i="7"/>
  <c r="Q63" i="7"/>
  <c r="Q64" i="7"/>
  <c r="Q62" i="7"/>
  <c r="P63" i="7"/>
  <c r="P64" i="7"/>
  <c r="P62" i="7"/>
  <c r="O63" i="7"/>
  <c r="O64" i="7"/>
  <c r="O62" i="7"/>
  <c r="N63" i="7"/>
  <c r="N62" i="7"/>
  <c r="N64" i="7"/>
  <c r="M63" i="7"/>
  <c r="M64" i="7"/>
  <c r="M62" i="7"/>
  <c r="J62" i="7"/>
  <c r="H62" i="7"/>
  <c r="G63" i="7"/>
  <c r="G64" i="7"/>
  <c r="G62" i="7"/>
  <c r="F62" i="7"/>
  <c r="E62" i="7"/>
  <c r="D62" i="7"/>
  <c r="C62" i="7"/>
  <c r="B62" i="7"/>
  <c r="I57" i="8"/>
  <c r="I58" i="8"/>
  <c r="I56" i="8"/>
  <c r="G56" i="8"/>
  <c r="F56" i="8"/>
  <c r="E56" i="8"/>
  <c r="D56" i="8"/>
  <c r="C56" i="8"/>
  <c r="B56" i="8"/>
  <c r="AN63" i="12" l="1"/>
  <c r="AN64" i="12"/>
  <c r="AN65" i="12"/>
  <c r="AN66" i="12"/>
  <c r="AN67" i="12"/>
  <c r="AN68" i="12"/>
  <c r="AN69" i="12"/>
  <c r="AN70" i="12"/>
  <c r="AI63" i="12"/>
  <c r="AI64" i="12"/>
  <c r="AI65" i="12"/>
  <c r="AI66" i="12"/>
  <c r="AI67" i="12"/>
  <c r="AI68" i="12"/>
  <c r="AI69" i="12"/>
  <c r="AI70" i="12"/>
  <c r="AI71" i="12"/>
  <c r="AI72" i="12"/>
  <c r="AI73" i="12"/>
  <c r="AD63" i="12"/>
  <c r="AD64" i="12"/>
  <c r="AD65" i="12"/>
  <c r="AD66" i="12"/>
  <c r="AD67" i="12"/>
  <c r="AD68" i="12"/>
  <c r="AD69" i="12"/>
  <c r="AD70" i="12"/>
  <c r="AD71" i="12"/>
  <c r="AD72" i="12"/>
  <c r="AD73" i="12"/>
  <c r="Y63" i="12"/>
  <c r="Y64" i="12"/>
  <c r="Y65" i="12"/>
  <c r="Y66" i="12"/>
  <c r="Y67" i="12"/>
  <c r="Y68" i="12"/>
  <c r="Y69" i="12"/>
  <c r="Y70" i="12"/>
  <c r="Y71" i="12"/>
  <c r="Y72" i="12"/>
  <c r="Y73" i="12"/>
  <c r="Y74" i="12"/>
  <c r="Y75" i="12"/>
  <c r="S63" i="12"/>
  <c r="S64" i="12"/>
  <c r="S65" i="12"/>
  <c r="S66" i="12"/>
  <c r="S67" i="12"/>
  <c r="S68" i="12"/>
  <c r="S69" i="12"/>
  <c r="S70" i="12"/>
  <c r="S71" i="12"/>
  <c r="S72" i="12"/>
  <c r="S73" i="12"/>
  <c r="S74" i="12"/>
  <c r="N63" i="12"/>
  <c r="N66" i="12"/>
  <c r="N69" i="12"/>
  <c r="N72" i="12"/>
  <c r="N75" i="12"/>
  <c r="D63" i="12"/>
  <c r="D66" i="12"/>
  <c r="D69" i="12"/>
  <c r="D72" i="12"/>
  <c r="D75" i="12"/>
  <c r="T66" i="12" l="1"/>
  <c r="T63" i="12"/>
  <c r="X72" i="12"/>
  <c r="W72" i="12" s="1"/>
  <c r="T69" i="12"/>
  <c r="X69" i="12"/>
  <c r="W69" i="12" s="1"/>
  <c r="AH63" i="12"/>
  <c r="AG63" i="12" s="1"/>
  <c r="AC66" i="12"/>
  <c r="AB66" i="12" s="1"/>
  <c r="AH69" i="12"/>
  <c r="AG69" i="12" s="1"/>
  <c r="T72" i="12"/>
  <c r="X66" i="12"/>
  <c r="W66" i="12" s="1"/>
  <c r="AC63" i="12"/>
  <c r="AB63" i="12" s="1"/>
  <c r="X63" i="12"/>
  <c r="W63" i="12" s="1"/>
  <c r="AC69" i="12"/>
  <c r="AB69" i="12" s="1"/>
  <c r="AH66" i="12"/>
  <c r="AG66" i="12" s="1"/>
  <c r="AM66" i="12"/>
  <c r="AL66" i="12" s="1"/>
  <c r="AM63" i="12"/>
  <c r="AL63" i="12" s="1"/>
  <c r="AP66" i="12" l="1"/>
  <c r="AQ66" i="12" s="1"/>
  <c r="R65" i="7" s="1"/>
  <c r="AP63" i="12"/>
  <c r="AQ63" i="12" s="1"/>
  <c r="R62" i="7" s="1"/>
  <c r="AN77" i="12" l="1"/>
  <c r="AI77" i="12"/>
  <c r="AD77" i="12"/>
  <c r="Y77" i="12"/>
  <c r="S77" i="12"/>
  <c r="AN76" i="12"/>
  <c r="AI76" i="12"/>
  <c r="AD76" i="12"/>
  <c r="Y76" i="12"/>
  <c r="S76" i="12"/>
  <c r="AN75" i="12"/>
  <c r="AI75" i="12"/>
  <c r="AD75" i="12"/>
  <c r="S75" i="12"/>
  <c r="P75" i="12"/>
  <c r="AN74" i="12"/>
  <c r="AI74" i="12"/>
  <c r="AH72" i="12" s="1"/>
  <c r="AG72" i="12" s="1"/>
  <c r="AD74" i="12"/>
  <c r="AC72" i="12" s="1"/>
  <c r="AN73" i="12"/>
  <c r="AN72" i="12"/>
  <c r="P72" i="12"/>
  <c r="AN71" i="12"/>
  <c r="AM69" i="12" s="1"/>
  <c r="P69" i="12"/>
  <c r="Q69" i="12" s="1"/>
  <c r="P66" i="12"/>
  <c r="Q66" i="12" s="1"/>
  <c r="AR66" i="12" s="1"/>
  <c r="AS66" i="12" s="1"/>
  <c r="P63" i="12"/>
  <c r="Q63" i="12" s="1"/>
  <c r="AR63" i="12" s="1"/>
  <c r="AS63" i="12" s="1"/>
  <c r="H59" i="8" l="1"/>
  <c r="J59" i="8" s="1"/>
  <c r="I65" i="7"/>
  <c r="T75" i="12"/>
  <c r="U75" i="12" s="1"/>
  <c r="H56" i="8"/>
  <c r="I62" i="7"/>
  <c r="AM72" i="12"/>
  <c r="AL72" i="12" s="1"/>
  <c r="AL69" i="12"/>
  <c r="AP69" i="12"/>
  <c r="AQ69" i="12" s="1"/>
  <c r="R68" i="7" s="1"/>
  <c r="AB72" i="12"/>
  <c r="AC75" i="12"/>
  <c r="AB75" i="12" s="1"/>
  <c r="AH75" i="12"/>
  <c r="AG75" i="12" s="1"/>
  <c r="AM75" i="12"/>
  <c r="AL75" i="12" s="1"/>
  <c r="X75" i="12"/>
  <c r="W75" i="12" s="1"/>
  <c r="Q75" i="12"/>
  <c r="Q72" i="12"/>
  <c r="U63" i="12"/>
  <c r="U72" i="12"/>
  <c r="U66" i="12"/>
  <c r="U69" i="12"/>
  <c r="AP72" i="12" l="1"/>
  <c r="AQ72" i="12" s="1"/>
  <c r="R71" i="7" s="1"/>
  <c r="AR69" i="12"/>
  <c r="AS69" i="12" s="1"/>
  <c r="AP75" i="12"/>
  <c r="AQ75" i="12" s="1"/>
  <c r="R74" i="7" s="1"/>
  <c r="W8" i="7"/>
  <c r="W9" i="7"/>
  <c r="W10" i="7"/>
  <c r="W14" i="7"/>
  <c r="W15" i="7"/>
  <c r="W16" i="7"/>
  <c r="W17" i="7"/>
  <c r="W18" i="7"/>
  <c r="W19" i="7"/>
  <c r="W20" i="7"/>
  <c r="W21" i="7"/>
  <c r="W22"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77" i="7"/>
  <c r="W78" i="7"/>
  <c r="W79" i="7"/>
  <c r="I68" i="7" l="1"/>
  <c r="H62" i="8"/>
  <c r="J62" i="8" s="1"/>
  <c r="AR72" i="12"/>
  <c r="AS72" i="12" s="1"/>
  <c r="AR75" i="12"/>
  <c r="AS75" i="12" s="1"/>
  <c r="V53" i="7"/>
  <c r="V54" i="7"/>
  <c r="V55" i="7"/>
  <c r="V77" i="7"/>
  <c r="V78" i="7"/>
  <c r="V79" i="7"/>
  <c r="U53" i="7"/>
  <c r="U54" i="7"/>
  <c r="U55" i="7"/>
  <c r="U56" i="7"/>
  <c r="U57" i="7"/>
  <c r="U58" i="7"/>
  <c r="U59" i="7"/>
  <c r="U60" i="7"/>
  <c r="U61" i="7"/>
  <c r="U77" i="7"/>
  <c r="U78" i="7"/>
  <c r="U79" i="7"/>
  <c r="Q53" i="7"/>
  <c r="Q54" i="7"/>
  <c r="Q55" i="7"/>
  <c r="Q56" i="7"/>
  <c r="Q57" i="7"/>
  <c r="Q58" i="7"/>
  <c r="Q59" i="7"/>
  <c r="Q60" i="7"/>
  <c r="Q61" i="7"/>
  <c r="Q77" i="7"/>
  <c r="Q78" i="7"/>
  <c r="Q79" i="7"/>
  <c r="P52" i="7"/>
  <c r="P53" i="7"/>
  <c r="P54" i="7"/>
  <c r="P55" i="7"/>
  <c r="P56" i="7"/>
  <c r="P57" i="7"/>
  <c r="P58" i="7"/>
  <c r="P59" i="7"/>
  <c r="P60" i="7"/>
  <c r="P61" i="7"/>
  <c r="P77" i="7"/>
  <c r="P78" i="7"/>
  <c r="P79" i="7"/>
  <c r="O53" i="7"/>
  <c r="O54" i="7"/>
  <c r="O55" i="7"/>
  <c r="O56" i="7"/>
  <c r="O57" i="7"/>
  <c r="O58" i="7"/>
  <c r="O59" i="7"/>
  <c r="O60" i="7"/>
  <c r="O61" i="7"/>
  <c r="O77" i="7"/>
  <c r="O78" i="7"/>
  <c r="O79" i="7"/>
  <c r="N53" i="7"/>
  <c r="N54" i="7"/>
  <c r="N55" i="7"/>
  <c r="N56" i="7"/>
  <c r="N57" i="7"/>
  <c r="N58" i="7"/>
  <c r="N59" i="7"/>
  <c r="N60" i="7"/>
  <c r="N61" i="7"/>
  <c r="N77" i="7"/>
  <c r="N78" i="7"/>
  <c r="N79" i="7"/>
  <c r="M53" i="7"/>
  <c r="M54" i="7"/>
  <c r="M55" i="7"/>
  <c r="M56" i="7"/>
  <c r="M57" i="7"/>
  <c r="M58" i="7"/>
  <c r="M59" i="7"/>
  <c r="M60" i="7"/>
  <c r="M61" i="7"/>
  <c r="M77" i="7"/>
  <c r="M78" i="7"/>
  <c r="M79" i="7"/>
  <c r="J53" i="7"/>
  <c r="J56" i="7"/>
  <c r="J59" i="7"/>
  <c r="J77" i="7"/>
  <c r="V50" i="7"/>
  <c r="V51" i="7"/>
  <c r="V52" i="7"/>
  <c r="U50" i="7"/>
  <c r="U51" i="7"/>
  <c r="U52" i="7"/>
  <c r="Q50" i="7"/>
  <c r="Q51" i="7"/>
  <c r="Q52" i="7"/>
  <c r="P50" i="7"/>
  <c r="P51" i="7"/>
  <c r="O50" i="7"/>
  <c r="O51" i="7"/>
  <c r="O52" i="7"/>
  <c r="N50" i="7"/>
  <c r="N51" i="7"/>
  <c r="N52" i="7"/>
  <c r="M50" i="7"/>
  <c r="M51" i="7"/>
  <c r="M52" i="7"/>
  <c r="J50" i="7"/>
  <c r="V47" i="7"/>
  <c r="V48" i="7"/>
  <c r="V49" i="7"/>
  <c r="U47" i="7"/>
  <c r="U48" i="7"/>
  <c r="U49" i="7"/>
  <c r="Q47" i="7"/>
  <c r="Q48" i="7"/>
  <c r="Q49" i="7"/>
  <c r="P47" i="7"/>
  <c r="P48" i="7"/>
  <c r="P49" i="7"/>
  <c r="O47" i="7"/>
  <c r="O48" i="7"/>
  <c r="O49" i="7"/>
  <c r="N47" i="7"/>
  <c r="N48" i="7"/>
  <c r="N49" i="7"/>
  <c r="M47" i="7"/>
  <c r="M48" i="7"/>
  <c r="M49" i="7"/>
  <c r="J47" i="7"/>
  <c r="V38" i="7"/>
  <c r="V39" i="7"/>
  <c r="V40" i="7"/>
  <c r="V41" i="7"/>
  <c r="V42" i="7"/>
  <c r="V43" i="7"/>
  <c r="V44" i="7"/>
  <c r="V45" i="7"/>
  <c r="V46" i="7"/>
  <c r="U38" i="7"/>
  <c r="U39" i="7"/>
  <c r="U40" i="7"/>
  <c r="U41" i="7"/>
  <c r="U42" i="7"/>
  <c r="U43" i="7"/>
  <c r="U44" i="7"/>
  <c r="Q38" i="7"/>
  <c r="Q39" i="7"/>
  <c r="Q40" i="7"/>
  <c r="Q41" i="7"/>
  <c r="Q42" i="7"/>
  <c r="Q43" i="7"/>
  <c r="Q44" i="7"/>
  <c r="Q45" i="7"/>
  <c r="Q46" i="7"/>
  <c r="P38" i="7"/>
  <c r="P39" i="7"/>
  <c r="P40" i="7"/>
  <c r="P41" i="7"/>
  <c r="P42" i="7"/>
  <c r="P43" i="7"/>
  <c r="P44" i="7"/>
  <c r="P45" i="7"/>
  <c r="P46" i="7"/>
  <c r="O38" i="7"/>
  <c r="O39" i="7"/>
  <c r="O40" i="7"/>
  <c r="O41" i="7"/>
  <c r="O42" i="7"/>
  <c r="O43" i="7"/>
  <c r="O44" i="7"/>
  <c r="O45" i="7"/>
  <c r="O46" i="7"/>
  <c r="N38" i="7"/>
  <c r="N39" i="7"/>
  <c r="N40" i="7"/>
  <c r="N41" i="7"/>
  <c r="N42" i="7"/>
  <c r="N43" i="7"/>
  <c r="N44" i="7"/>
  <c r="N45" i="7"/>
  <c r="N46" i="7"/>
  <c r="M38" i="7"/>
  <c r="M39" i="7"/>
  <c r="M40" i="7"/>
  <c r="M41" i="7"/>
  <c r="M42" i="7"/>
  <c r="M43" i="7"/>
  <c r="M44" i="7"/>
  <c r="M45" i="7"/>
  <c r="M46" i="7"/>
  <c r="J38" i="7"/>
  <c r="J41" i="7"/>
  <c r="J44" i="7"/>
  <c r="H38" i="7"/>
  <c r="H41" i="7"/>
  <c r="H44" i="7"/>
  <c r="H47" i="7"/>
  <c r="H50" i="7"/>
  <c r="H53" i="7"/>
  <c r="H56" i="7"/>
  <c r="H59" i="7"/>
  <c r="H77" i="7"/>
  <c r="G38" i="7"/>
  <c r="G39" i="7"/>
  <c r="G40" i="7"/>
  <c r="G41" i="7"/>
  <c r="G42" i="7"/>
  <c r="G43" i="7"/>
  <c r="G44" i="7"/>
  <c r="G45" i="7"/>
  <c r="G46" i="7"/>
  <c r="G47" i="7"/>
  <c r="G48" i="7"/>
  <c r="G49" i="7"/>
  <c r="G50" i="7"/>
  <c r="G51" i="7"/>
  <c r="G52" i="7"/>
  <c r="G53" i="7"/>
  <c r="G54" i="7"/>
  <c r="G55" i="7"/>
  <c r="G56" i="7"/>
  <c r="G57" i="7"/>
  <c r="G58" i="7"/>
  <c r="G59" i="7"/>
  <c r="G60" i="7"/>
  <c r="G61" i="7"/>
  <c r="G77" i="7"/>
  <c r="G78" i="7"/>
  <c r="G79" i="7"/>
  <c r="F38" i="7"/>
  <c r="F41" i="7"/>
  <c r="F44" i="7"/>
  <c r="F47" i="7"/>
  <c r="F50" i="7"/>
  <c r="F53" i="7"/>
  <c r="F56" i="7"/>
  <c r="F59" i="7"/>
  <c r="F77" i="7"/>
  <c r="E38" i="7"/>
  <c r="E41" i="7"/>
  <c r="E44" i="7"/>
  <c r="E47" i="7"/>
  <c r="E50" i="7"/>
  <c r="E53" i="7"/>
  <c r="E56" i="7"/>
  <c r="E59" i="7"/>
  <c r="E77" i="7"/>
  <c r="D38" i="7"/>
  <c r="D41" i="7"/>
  <c r="D44" i="7"/>
  <c r="D47" i="7"/>
  <c r="D50" i="7"/>
  <c r="D53" i="7"/>
  <c r="D56" i="7"/>
  <c r="D59" i="7"/>
  <c r="D77" i="7"/>
  <c r="C38" i="7"/>
  <c r="C41" i="7"/>
  <c r="C44" i="7"/>
  <c r="C47" i="7"/>
  <c r="C50" i="7"/>
  <c r="C53" i="7"/>
  <c r="C56" i="7"/>
  <c r="C59" i="7"/>
  <c r="C77" i="7"/>
  <c r="B38" i="7"/>
  <c r="B41" i="7"/>
  <c r="B44" i="7"/>
  <c r="B47" i="7"/>
  <c r="B50" i="7"/>
  <c r="B53" i="7"/>
  <c r="B56" i="7"/>
  <c r="B59" i="7"/>
  <c r="B77" i="7"/>
  <c r="V35" i="7"/>
  <c r="V36" i="7"/>
  <c r="V37" i="7"/>
  <c r="U35" i="7"/>
  <c r="U36" i="7"/>
  <c r="U37" i="7"/>
  <c r="Q35" i="7"/>
  <c r="Q36" i="7"/>
  <c r="Q37" i="7"/>
  <c r="P35" i="7"/>
  <c r="P36" i="7"/>
  <c r="P37" i="7"/>
  <c r="O35" i="7"/>
  <c r="O36" i="7"/>
  <c r="O37" i="7"/>
  <c r="N35" i="7"/>
  <c r="N36" i="7"/>
  <c r="N37" i="7"/>
  <c r="M35" i="7"/>
  <c r="M36" i="7"/>
  <c r="M37" i="7"/>
  <c r="J35" i="7"/>
  <c r="H35" i="7"/>
  <c r="G35" i="7"/>
  <c r="G36" i="7"/>
  <c r="G37" i="7"/>
  <c r="F35" i="7"/>
  <c r="E35" i="7"/>
  <c r="D35" i="7"/>
  <c r="C35" i="7"/>
  <c r="B35" i="7"/>
  <c r="H65" i="8" l="1"/>
  <c r="J65" i="8" s="1"/>
  <c r="I71" i="7"/>
  <c r="H68" i="8"/>
  <c r="J68" i="8" s="1"/>
  <c r="I74" i="7"/>
  <c r="W51" i="12"/>
  <c r="I47" i="8"/>
  <c r="I48" i="8"/>
  <c r="I49" i="8"/>
  <c r="I50" i="8"/>
  <c r="I51" i="8"/>
  <c r="I52" i="8"/>
  <c r="I53" i="8"/>
  <c r="I54" i="8"/>
  <c r="I55" i="8"/>
  <c r="I71" i="8"/>
  <c r="I72" i="8"/>
  <c r="I73" i="8"/>
  <c r="G47" i="8"/>
  <c r="G50" i="8"/>
  <c r="G53" i="8"/>
  <c r="G71" i="8"/>
  <c r="F47" i="8"/>
  <c r="F48" i="8"/>
  <c r="F49" i="8"/>
  <c r="F50" i="8"/>
  <c r="F51" i="8"/>
  <c r="F52" i="8"/>
  <c r="F53" i="8"/>
  <c r="F54" i="8"/>
  <c r="F55" i="8"/>
  <c r="F71" i="8"/>
  <c r="F72" i="8"/>
  <c r="F73" i="8"/>
  <c r="E47" i="8"/>
  <c r="E50" i="8"/>
  <c r="E53" i="8"/>
  <c r="E71" i="8"/>
  <c r="D47" i="8"/>
  <c r="D50" i="8"/>
  <c r="D53" i="8"/>
  <c r="D71" i="8"/>
  <c r="C47" i="8"/>
  <c r="C50" i="8"/>
  <c r="C53" i="8"/>
  <c r="C71" i="8"/>
  <c r="B47" i="8"/>
  <c r="B50" i="8"/>
  <c r="B53" i="8"/>
  <c r="B71" i="8"/>
  <c r="AN54" i="12"/>
  <c r="AN55" i="12"/>
  <c r="AN56" i="12"/>
  <c r="AN57" i="12"/>
  <c r="AN58" i="12"/>
  <c r="AN59" i="12"/>
  <c r="AN60" i="12"/>
  <c r="AN61" i="12"/>
  <c r="AN62" i="12"/>
  <c r="AI54" i="12"/>
  <c r="AI55" i="12"/>
  <c r="AI56" i="12"/>
  <c r="AI57" i="12"/>
  <c r="AI58" i="12"/>
  <c r="AI59" i="12"/>
  <c r="AI60" i="12"/>
  <c r="AI61" i="12"/>
  <c r="AI62" i="12"/>
  <c r="AD54" i="12"/>
  <c r="AD55" i="12"/>
  <c r="AD56" i="12"/>
  <c r="AD57" i="12"/>
  <c r="AD58" i="12"/>
  <c r="AD59" i="12"/>
  <c r="AD60" i="12"/>
  <c r="AD61" i="12"/>
  <c r="AD62" i="12"/>
  <c r="Y54" i="12"/>
  <c r="Y55" i="12"/>
  <c r="Y56" i="12"/>
  <c r="Y57" i="12"/>
  <c r="Y58" i="12"/>
  <c r="Y59" i="12"/>
  <c r="Y60" i="12"/>
  <c r="Y61" i="12"/>
  <c r="Y62" i="12"/>
  <c r="S54" i="12"/>
  <c r="S55" i="12"/>
  <c r="S56" i="12"/>
  <c r="S57" i="12"/>
  <c r="S58" i="12"/>
  <c r="S59" i="12"/>
  <c r="S60" i="12"/>
  <c r="S61" i="12"/>
  <c r="S62" i="12"/>
  <c r="P54" i="12"/>
  <c r="P57" i="12"/>
  <c r="P60" i="12"/>
  <c r="N54" i="12"/>
  <c r="N57" i="12"/>
  <c r="N60" i="12"/>
  <c r="D54" i="12"/>
  <c r="D57" i="12"/>
  <c r="D60" i="12"/>
  <c r="AC60" i="12" l="1"/>
  <c r="AB60" i="12" s="1"/>
  <c r="AM60" i="12"/>
  <c r="AL60" i="12" s="1"/>
  <c r="Q60" i="12"/>
  <c r="X57" i="12"/>
  <c r="W57" i="12" s="1"/>
  <c r="T57" i="12"/>
  <c r="U57" i="12" s="1"/>
  <c r="Q57" i="12"/>
  <c r="T60" i="12"/>
  <c r="T54" i="12"/>
  <c r="U54" i="12" s="1"/>
  <c r="AH54" i="12"/>
  <c r="AG54" i="12" s="1"/>
  <c r="AM54" i="12"/>
  <c r="AL54" i="12" s="1"/>
  <c r="X54" i="12"/>
  <c r="W54" i="12" s="1"/>
  <c r="AM57" i="12"/>
  <c r="AL57" i="12" s="1"/>
  <c r="AC54" i="12"/>
  <c r="AB54" i="12" s="1"/>
  <c r="AH57" i="12"/>
  <c r="AG57" i="12" s="1"/>
  <c r="X60" i="12"/>
  <c r="W60" i="12" s="1"/>
  <c r="AC57" i="12"/>
  <c r="AB57" i="12" s="1"/>
  <c r="Q54" i="12"/>
  <c r="AH60" i="12"/>
  <c r="AG60" i="12" s="1"/>
  <c r="R77" i="7" l="1"/>
  <c r="AP60" i="12"/>
  <c r="AQ60" i="12" s="1"/>
  <c r="R59" i="7" s="1"/>
  <c r="AP57" i="12"/>
  <c r="AQ57" i="12" s="1"/>
  <c r="R56" i="7" s="1"/>
  <c r="U60" i="12"/>
  <c r="AP54" i="12"/>
  <c r="AQ54" i="12" s="1"/>
  <c r="R53" i="7" s="1"/>
  <c r="I38" i="8"/>
  <c r="I39" i="8"/>
  <c r="I40" i="8"/>
  <c r="I41" i="8"/>
  <c r="I42" i="8"/>
  <c r="I43" i="8"/>
  <c r="I44" i="8"/>
  <c r="I45" i="8"/>
  <c r="I46" i="8"/>
  <c r="G38" i="8"/>
  <c r="G41" i="8"/>
  <c r="G44" i="8"/>
  <c r="F38" i="8"/>
  <c r="F39" i="8"/>
  <c r="F40" i="8"/>
  <c r="F41" i="8"/>
  <c r="F42" i="8"/>
  <c r="F43" i="8"/>
  <c r="F44" i="8"/>
  <c r="F45" i="8"/>
  <c r="F46" i="8"/>
  <c r="E38" i="8"/>
  <c r="E41" i="8"/>
  <c r="E44" i="8"/>
  <c r="D38" i="8"/>
  <c r="D41" i="8"/>
  <c r="D44" i="8"/>
  <c r="C38" i="8"/>
  <c r="C41" i="8"/>
  <c r="C44" i="8"/>
  <c r="B38" i="8"/>
  <c r="B41" i="8"/>
  <c r="B44" i="8"/>
  <c r="AN45" i="12"/>
  <c r="AN46" i="12"/>
  <c r="AN47" i="12"/>
  <c r="AN48" i="12"/>
  <c r="AN49" i="12"/>
  <c r="AN50" i="12"/>
  <c r="AN51" i="12"/>
  <c r="AN52" i="12"/>
  <c r="AN53" i="12"/>
  <c r="AI45" i="12"/>
  <c r="AI46" i="12"/>
  <c r="AI47" i="12"/>
  <c r="AI48" i="12"/>
  <c r="AI49" i="12"/>
  <c r="AI50" i="12"/>
  <c r="AI51" i="12"/>
  <c r="AI52" i="12"/>
  <c r="AI53" i="12"/>
  <c r="AD45" i="12"/>
  <c r="AD46" i="12"/>
  <c r="AD47" i="12"/>
  <c r="AD48" i="12"/>
  <c r="AD49" i="12"/>
  <c r="AD50" i="12"/>
  <c r="AD51" i="12"/>
  <c r="AD52" i="12"/>
  <c r="AD53" i="12"/>
  <c r="Y45" i="12"/>
  <c r="Y46" i="12"/>
  <c r="Y47" i="12"/>
  <c r="Y48" i="12"/>
  <c r="Y49" i="12"/>
  <c r="Y50" i="12"/>
  <c r="S48" i="12"/>
  <c r="S49" i="12"/>
  <c r="S50" i="12"/>
  <c r="S51" i="12"/>
  <c r="S52" i="12"/>
  <c r="S53" i="12"/>
  <c r="S45" i="12"/>
  <c r="S46" i="12"/>
  <c r="S47" i="12"/>
  <c r="P45" i="12"/>
  <c r="P48" i="12"/>
  <c r="P51" i="12"/>
  <c r="N45" i="12"/>
  <c r="N48" i="12"/>
  <c r="N51" i="12"/>
  <c r="D45" i="12"/>
  <c r="D48" i="12"/>
  <c r="D51" i="12"/>
  <c r="AR60" i="12" l="1"/>
  <c r="AS60" i="12" s="1"/>
  <c r="AR57" i="12"/>
  <c r="AS57" i="12" s="1"/>
  <c r="AC51" i="12"/>
  <c r="AB51" i="12" s="1"/>
  <c r="AM51" i="12"/>
  <c r="AL51" i="12" s="1"/>
  <c r="T45" i="12"/>
  <c r="U45" i="12" s="1"/>
  <c r="AR54" i="12"/>
  <c r="AS54" i="12" s="1"/>
  <c r="H47" i="8" s="1"/>
  <c r="J47" i="8" s="1"/>
  <c r="T48" i="12"/>
  <c r="U48" i="12" s="1"/>
  <c r="AC48" i="12"/>
  <c r="AB48" i="12" s="1"/>
  <c r="T51" i="12"/>
  <c r="U51" i="12" s="1"/>
  <c r="AM48" i="12"/>
  <c r="AL48" i="12" s="1"/>
  <c r="AM45" i="12"/>
  <c r="AL45" i="12" s="1"/>
  <c r="Q51" i="12"/>
  <c r="Q48" i="12"/>
  <c r="AH45" i="12"/>
  <c r="AG45" i="12" s="1"/>
  <c r="AC45" i="12"/>
  <c r="AB45" i="12" s="1"/>
  <c r="Q45" i="12"/>
  <c r="AH51" i="12"/>
  <c r="AG51" i="12" s="1"/>
  <c r="AH48" i="12"/>
  <c r="AG48" i="12" s="1"/>
  <c r="X45" i="12"/>
  <c r="W45" i="12" s="1"/>
  <c r="X48" i="12"/>
  <c r="W48" i="12" s="1"/>
  <c r="H71" i="8" l="1"/>
  <c r="J71" i="8" s="1"/>
  <c r="I77" i="7"/>
  <c r="J56" i="8"/>
  <c r="I59" i="7"/>
  <c r="H53" i="8"/>
  <c r="J53" i="8" s="1"/>
  <c r="I56" i="7"/>
  <c r="H50" i="8"/>
  <c r="J50" i="8" s="1"/>
  <c r="I53" i="7"/>
  <c r="AP51" i="12"/>
  <c r="AQ51" i="12" s="1"/>
  <c r="R50" i="7" s="1"/>
  <c r="AP48" i="12"/>
  <c r="AQ48" i="12" s="1"/>
  <c r="R47" i="7" s="1"/>
  <c r="AP45" i="12"/>
  <c r="AQ45" i="12" s="1"/>
  <c r="R44" i="7" s="1"/>
  <c r="I29" i="8"/>
  <c r="I30" i="8"/>
  <c r="I31" i="8"/>
  <c r="I32" i="8"/>
  <c r="I33" i="8"/>
  <c r="I34" i="8"/>
  <c r="I35" i="8"/>
  <c r="I36" i="8"/>
  <c r="I37" i="8"/>
  <c r="G29" i="8"/>
  <c r="G32" i="8"/>
  <c r="G35" i="8"/>
  <c r="F29" i="8"/>
  <c r="F30" i="8"/>
  <c r="F31" i="8"/>
  <c r="F32" i="8"/>
  <c r="F33" i="8"/>
  <c r="F34" i="8"/>
  <c r="F35" i="8"/>
  <c r="F36" i="8"/>
  <c r="F37" i="8"/>
  <c r="E29" i="8"/>
  <c r="E32" i="8"/>
  <c r="E35" i="8"/>
  <c r="D29" i="8"/>
  <c r="D32" i="8"/>
  <c r="D35" i="8"/>
  <c r="C29" i="8"/>
  <c r="C32" i="8"/>
  <c r="C35" i="8"/>
  <c r="B29" i="8"/>
  <c r="B32" i="8"/>
  <c r="B35" i="8"/>
  <c r="AR51" i="12" l="1"/>
  <c r="AS51" i="12" s="1"/>
  <c r="AR48" i="12"/>
  <c r="AS48" i="12" s="1"/>
  <c r="AR45" i="12"/>
  <c r="AS45" i="12" s="1"/>
  <c r="H44" i="8" l="1"/>
  <c r="J44" i="8" s="1"/>
  <c r="I50" i="7"/>
  <c r="H41" i="8"/>
  <c r="J41" i="8" s="1"/>
  <c r="I47" i="7"/>
  <c r="H38" i="8"/>
  <c r="J38" i="8" s="1"/>
  <c r="I44" i="7"/>
  <c r="AN36" i="12"/>
  <c r="AN37" i="12"/>
  <c r="AN38" i="12"/>
  <c r="AN39" i="12"/>
  <c r="AN40" i="12"/>
  <c r="AN41" i="12"/>
  <c r="AN42" i="12"/>
  <c r="AN43" i="12"/>
  <c r="AN44" i="12"/>
  <c r="AI36" i="12"/>
  <c r="AI37" i="12"/>
  <c r="AI38" i="12"/>
  <c r="AI39" i="12"/>
  <c r="AI40" i="12"/>
  <c r="AI41" i="12"/>
  <c r="AI42" i="12"/>
  <c r="AI43" i="12"/>
  <c r="AI44" i="12"/>
  <c r="AD36" i="12"/>
  <c r="AD37" i="12"/>
  <c r="AD38" i="12"/>
  <c r="AD39" i="12"/>
  <c r="AD40" i="12"/>
  <c r="AD41" i="12"/>
  <c r="AD42" i="12"/>
  <c r="AD43" i="12"/>
  <c r="AD44" i="12"/>
  <c r="Y39" i="12"/>
  <c r="Y40" i="12"/>
  <c r="Y41" i="12"/>
  <c r="Y42" i="12"/>
  <c r="Y43" i="12"/>
  <c r="Y44" i="12"/>
  <c r="Y36" i="12"/>
  <c r="Y37" i="12"/>
  <c r="Y38" i="12"/>
  <c r="S36" i="12"/>
  <c r="S37" i="12"/>
  <c r="S38" i="12"/>
  <c r="S39" i="12"/>
  <c r="S40" i="12"/>
  <c r="S41" i="12"/>
  <c r="S42" i="12"/>
  <c r="S43" i="12"/>
  <c r="S44" i="12"/>
  <c r="P36" i="12"/>
  <c r="P39" i="12"/>
  <c r="P42" i="12"/>
  <c r="N36" i="12"/>
  <c r="N39" i="12"/>
  <c r="N42" i="12"/>
  <c r="D36" i="12"/>
  <c r="D39" i="12"/>
  <c r="D42" i="12"/>
  <c r="AM36" i="12" l="1"/>
  <c r="AL36" i="12" s="1"/>
  <c r="X39" i="12"/>
  <c r="W39" i="12" s="1"/>
  <c r="AH42" i="12"/>
  <c r="AG42" i="12" s="1"/>
  <c r="AH36" i="12"/>
  <c r="AG36" i="12" s="1"/>
  <c r="X36" i="12"/>
  <c r="W36" i="12" s="1"/>
  <c r="X42" i="12"/>
  <c r="W42" i="12" s="1"/>
  <c r="T39" i="12"/>
  <c r="U39" i="12" s="1"/>
  <c r="Q42" i="12"/>
  <c r="T42" i="12"/>
  <c r="Q39" i="12"/>
  <c r="AH39" i="12"/>
  <c r="AG39" i="12" s="1"/>
  <c r="T36" i="12"/>
  <c r="U36" i="12" s="1"/>
  <c r="Q36" i="12"/>
  <c r="AC36" i="12"/>
  <c r="AB36" i="12" s="1"/>
  <c r="AC39" i="12"/>
  <c r="AB39" i="12" s="1"/>
  <c r="AC42" i="12"/>
  <c r="AB42" i="12" s="1"/>
  <c r="AM39" i="12"/>
  <c r="AL39" i="12" s="1"/>
  <c r="AM42" i="12"/>
  <c r="AL42" i="12" s="1"/>
  <c r="AP42" i="12" l="1"/>
  <c r="AQ42" i="12" s="1"/>
  <c r="R41" i="7" s="1"/>
  <c r="U42" i="12"/>
  <c r="AP39" i="12"/>
  <c r="AQ39" i="12" s="1"/>
  <c r="R38" i="7" s="1"/>
  <c r="AP36" i="12"/>
  <c r="AQ36" i="12" s="1"/>
  <c r="R35" i="7" s="1"/>
  <c r="AR42" i="12" l="1"/>
  <c r="AS42" i="12" s="1"/>
  <c r="I41" i="7" s="1"/>
  <c r="AR39" i="12"/>
  <c r="AS39" i="12" s="1"/>
  <c r="AR36" i="12"/>
  <c r="AS36" i="12" s="1"/>
  <c r="I35" i="7" l="1"/>
  <c r="H29" i="8"/>
  <c r="J29" i="8" s="1"/>
  <c r="H32" i="8"/>
  <c r="J32" i="8" s="1"/>
  <c r="I38" i="7"/>
  <c r="H35" i="8"/>
  <c r="J35" i="8" s="1"/>
  <c r="D9" i="12"/>
  <c r="D15" i="12"/>
  <c r="D18" i="12"/>
  <c r="D21" i="12"/>
  <c r="D27" i="12"/>
  <c r="D30" i="12"/>
  <c r="D33" i="12"/>
  <c r="C8" i="7" l="1"/>
  <c r="C14" i="7"/>
  <c r="C17" i="7"/>
  <c r="C20" i="7"/>
  <c r="C26" i="7"/>
  <c r="C29" i="7"/>
  <c r="C32" i="7"/>
  <c r="AN15" i="12" l="1"/>
  <c r="AN16" i="12"/>
  <c r="AN17" i="12"/>
  <c r="AN18" i="12"/>
  <c r="AN19" i="12"/>
  <c r="AN20" i="12"/>
  <c r="AN21" i="12"/>
  <c r="AN22" i="12"/>
  <c r="AN23" i="12"/>
  <c r="AN27" i="12"/>
  <c r="AN28" i="12"/>
  <c r="AN29" i="12"/>
  <c r="AN30" i="12"/>
  <c r="AN31" i="12"/>
  <c r="AN32" i="12"/>
  <c r="AN33" i="12"/>
  <c r="AN34" i="12"/>
  <c r="AN35" i="12"/>
  <c r="AM15" i="12" l="1"/>
  <c r="AM18" i="12"/>
  <c r="AM33" i="12"/>
  <c r="AM30" i="12"/>
  <c r="AM27" i="12"/>
  <c r="AM21" i="12"/>
  <c r="Y15" i="12"/>
  <c r="Y16" i="12"/>
  <c r="Y17" i="12"/>
  <c r="Y19" i="12"/>
  <c r="Y20" i="12"/>
  <c r="Y21" i="12"/>
  <c r="Y22" i="12"/>
  <c r="Y23" i="12"/>
  <c r="Y27" i="12"/>
  <c r="Y28" i="12"/>
  <c r="Y29" i="12"/>
  <c r="Y30" i="12"/>
  <c r="Y31" i="12"/>
  <c r="Y32" i="12"/>
  <c r="Y33" i="12"/>
  <c r="Y34" i="12"/>
  <c r="Y35" i="12"/>
  <c r="X33" i="12" l="1"/>
  <c r="W33" i="12" s="1"/>
  <c r="X15" i="12"/>
  <c r="W15" i="12" s="1"/>
  <c r="X21" i="12"/>
  <c r="W21" i="12" s="1"/>
  <c r="X27" i="12"/>
  <c r="W27" i="12" s="1"/>
  <c r="X30" i="12"/>
  <c r="W30" i="12" s="1"/>
  <c r="X18" i="12"/>
  <c r="W18" i="12" l="1"/>
  <c r="AD21" i="12"/>
  <c r="AI21" i="12"/>
  <c r="AL21" i="12"/>
  <c r="AD22" i="12"/>
  <c r="AI22" i="12"/>
  <c r="AD23" i="12"/>
  <c r="AI23" i="12"/>
  <c r="AH21" i="12" l="1"/>
  <c r="AG21" i="12" s="1"/>
  <c r="AC21" i="12"/>
  <c r="AB21" i="12" s="1"/>
  <c r="AD15" i="12"/>
  <c r="AD16" i="12"/>
  <c r="AD17" i="12"/>
  <c r="AD18" i="12"/>
  <c r="AD19" i="12"/>
  <c r="AD20" i="12"/>
  <c r="AD27" i="12"/>
  <c r="AD28" i="12"/>
  <c r="AD29" i="12"/>
  <c r="AD30" i="12"/>
  <c r="AD31" i="12"/>
  <c r="AD32" i="12"/>
  <c r="AD33" i="12"/>
  <c r="AD34" i="12"/>
  <c r="AD35" i="12"/>
  <c r="J32" i="7" l="1"/>
  <c r="J29" i="7"/>
  <c r="J26" i="7"/>
  <c r="J20" i="7"/>
  <c r="J17" i="7"/>
  <c r="J14" i="7"/>
  <c r="J8" i="7"/>
  <c r="M8" i="7" l="1"/>
  <c r="N8" i="7"/>
  <c r="O8" i="7"/>
  <c r="P8" i="7"/>
  <c r="Q8" i="7"/>
  <c r="M9" i="7"/>
  <c r="N9" i="7"/>
  <c r="O9" i="7"/>
  <c r="P9" i="7"/>
  <c r="Q9" i="7"/>
  <c r="M10" i="7"/>
  <c r="N10" i="7"/>
  <c r="O10" i="7"/>
  <c r="P10" i="7"/>
  <c r="Q10"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AI15" i="12" l="1"/>
  <c r="AI16" i="12"/>
  <c r="AI17" i="12"/>
  <c r="AI18" i="12"/>
  <c r="AI19" i="12"/>
  <c r="AI20" i="12"/>
  <c r="AI27" i="12"/>
  <c r="AI28" i="12"/>
  <c r="AI29" i="12"/>
  <c r="AI30" i="12"/>
  <c r="AI31" i="12"/>
  <c r="AI32" i="12"/>
  <c r="AI33" i="12"/>
  <c r="AI34" i="12"/>
  <c r="AI35" i="12"/>
  <c r="AH30" i="12" l="1"/>
  <c r="AG30" i="12" s="1"/>
  <c r="S15" i="12"/>
  <c r="S16" i="12"/>
  <c r="S17" i="12"/>
  <c r="S18" i="12"/>
  <c r="S19" i="12"/>
  <c r="S20" i="12"/>
  <c r="S21" i="12"/>
  <c r="S22" i="12"/>
  <c r="S23" i="12"/>
  <c r="S27" i="12"/>
  <c r="S28" i="12"/>
  <c r="S29" i="12"/>
  <c r="S30" i="12"/>
  <c r="S31" i="12"/>
  <c r="S32" i="12"/>
  <c r="S33" i="12"/>
  <c r="S34" i="12"/>
  <c r="S35" i="12"/>
  <c r="T33" i="12" l="1"/>
  <c r="T18" i="12"/>
  <c r="T30" i="12"/>
  <c r="T27" i="12"/>
  <c r="T21" i="12"/>
  <c r="T15" i="12"/>
  <c r="AL15" i="12"/>
  <c r="AH15" i="12"/>
  <c r="AG15" i="12" s="1"/>
  <c r="AH18" i="12"/>
  <c r="AG18" i="12" s="1"/>
  <c r="AH33" i="12"/>
  <c r="AG33" i="12" s="1"/>
  <c r="AC15" i="12"/>
  <c r="AB15" i="12" s="1"/>
  <c r="AL27" i="12"/>
  <c r="AL33" i="12"/>
  <c r="AL30" i="12"/>
  <c r="AL18" i="12"/>
  <c r="AC30" i="12"/>
  <c r="AB30" i="12" s="1"/>
  <c r="AH27" i="12"/>
  <c r="AG27" i="12" s="1"/>
  <c r="AC27" i="12"/>
  <c r="AB27" i="12" s="1"/>
  <c r="AC33" i="12"/>
  <c r="AB33" i="12" s="1"/>
  <c r="AC18" i="12"/>
  <c r="AB18" i="12" s="1"/>
  <c r="AP18" i="12" l="1"/>
  <c r="U21" i="12"/>
  <c r="AP21" i="12"/>
  <c r="AP9" i="12"/>
  <c r="U27" i="12"/>
  <c r="AP27" i="12"/>
  <c r="U30" i="12"/>
  <c r="AP30" i="12"/>
  <c r="U15" i="12"/>
  <c r="AP15" i="12"/>
  <c r="U18" i="12"/>
  <c r="U33" i="12"/>
  <c r="AP33" i="12"/>
  <c r="D20" i="7"/>
  <c r="E20" i="7"/>
  <c r="F20" i="7"/>
  <c r="G20" i="7"/>
  <c r="H20" i="7"/>
  <c r="P21" i="12"/>
  <c r="N21" i="12"/>
  <c r="U20" i="7"/>
  <c r="V20" i="7"/>
  <c r="G21" i="7"/>
  <c r="U21" i="7"/>
  <c r="V21" i="7"/>
  <c r="G22" i="7"/>
  <c r="U22" i="7"/>
  <c r="V22" i="7"/>
  <c r="D26" i="7"/>
  <c r="E26" i="7"/>
  <c r="F26" i="7"/>
  <c r="G26" i="7"/>
  <c r="H26" i="7"/>
  <c r="P27" i="12"/>
  <c r="N27" i="12"/>
  <c r="U26" i="7"/>
  <c r="V26" i="7"/>
  <c r="G27" i="7"/>
  <c r="U27" i="7"/>
  <c r="V27" i="7"/>
  <c r="G28" i="7"/>
  <c r="U28" i="7"/>
  <c r="V28" i="7"/>
  <c r="D29" i="7"/>
  <c r="E29" i="7"/>
  <c r="F29" i="7"/>
  <c r="G29" i="7"/>
  <c r="H29" i="7"/>
  <c r="P30" i="12"/>
  <c r="N30" i="12"/>
  <c r="U29" i="7"/>
  <c r="V29" i="7"/>
  <c r="G30" i="7"/>
  <c r="U30" i="7"/>
  <c r="V30" i="7"/>
  <c r="G31" i="7"/>
  <c r="U31" i="7"/>
  <c r="V31" i="7"/>
  <c r="D32" i="7"/>
  <c r="E32" i="7"/>
  <c r="F32" i="7"/>
  <c r="G32" i="7"/>
  <c r="H32" i="7"/>
  <c r="P33" i="12"/>
  <c r="N33" i="12"/>
  <c r="U32" i="7"/>
  <c r="V32" i="7"/>
  <c r="G33" i="7"/>
  <c r="U33" i="7"/>
  <c r="V33" i="7"/>
  <c r="G34" i="7"/>
  <c r="U34" i="7"/>
  <c r="V34" i="7"/>
  <c r="C26" i="8"/>
  <c r="D26" i="8"/>
  <c r="E26" i="8"/>
  <c r="F26" i="8"/>
  <c r="G26" i="8"/>
  <c r="I26" i="8"/>
  <c r="F27" i="8"/>
  <c r="I27" i="8"/>
  <c r="F28" i="8"/>
  <c r="I28" i="8"/>
  <c r="C23" i="8"/>
  <c r="D23" i="8"/>
  <c r="E23" i="8"/>
  <c r="F23" i="8"/>
  <c r="G23" i="8"/>
  <c r="I23" i="8"/>
  <c r="F24" i="8"/>
  <c r="I24" i="8"/>
  <c r="F25" i="8"/>
  <c r="I25" i="8"/>
  <c r="C20" i="8"/>
  <c r="D20" i="8"/>
  <c r="E20" i="8"/>
  <c r="F20" i="8"/>
  <c r="G20" i="8"/>
  <c r="I20" i="8"/>
  <c r="F21" i="8"/>
  <c r="I21" i="8"/>
  <c r="F22" i="8"/>
  <c r="I22" i="8"/>
  <c r="C17" i="8"/>
  <c r="D17" i="8"/>
  <c r="E17" i="8"/>
  <c r="F17" i="8"/>
  <c r="G17" i="8"/>
  <c r="I17" i="8"/>
  <c r="F18" i="8"/>
  <c r="I18" i="8"/>
  <c r="F19" i="8"/>
  <c r="I19" i="8"/>
  <c r="U8" i="7"/>
  <c r="U9" i="7"/>
  <c r="U10" i="7"/>
  <c r="U14" i="7"/>
  <c r="U15" i="7"/>
  <c r="U16" i="7"/>
  <c r="U17" i="7"/>
  <c r="U18" i="7"/>
  <c r="U19" i="7"/>
  <c r="G8" i="7"/>
  <c r="G9" i="7"/>
  <c r="G10" i="7"/>
  <c r="G14" i="7"/>
  <c r="G15" i="7"/>
  <c r="G16" i="7"/>
  <c r="G17" i="7"/>
  <c r="G18" i="7"/>
  <c r="G19" i="7"/>
  <c r="F8" i="8"/>
  <c r="F9" i="8"/>
  <c r="F10" i="8"/>
  <c r="F11" i="8"/>
  <c r="F12" i="8"/>
  <c r="F13" i="8"/>
  <c r="F14" i="8"/>
  <c r="F15" i="8"/>
  <c r="F16" i="8"/>
  <c r="V8" i="7"/>
  <c r="V9" i="7"/>
  <c r="V10" i="7"/>
  <c r="V14" i="7"/>
  <c r="V15" i="7"/>
  <c r="V16" i="7"/>
  <c r="V17" i="7"/>
  <c r="V18" i="7"/>
  <c r="V19" i="7"/>
  <c r="N9" i="12"/>
  <c r="N15" i="12"/>
  <c r="N18" i="12"/>
  <c r="P9" i="12"/>
  <c r="P15" i="12"/>
  <c r="P18" i="12"/>
  <c r="D8" i="7"/>
  <c r="D14" i="7"/>
  <c r="D17" i="7"/>
  <c r="E8" i="7"/>
  <c r="E14" i="7"/>
  <c r="E17" i="7"/>
  <c r="F8" i="7"/>
  <c r="F14" i="7"/>
  <c r="F17" i="7"/>
  <c r="H8" i="7"/>
  <c r="H14" i="7"/>
  <c r="H17" i="7"/>
  <c r="I8" i="8"/>
  <c r="I9" i="8"/>
  <c r="I10" i="8"/>
  <c r="I11" i="8"/>
  <c r="I12" i="8"/>
  <c r="I13" i="8"/>
  <c r="I14" i="8"/>
  <c r="I15" i="8"/>
  <c r="I16" i="8"/>
  <c r="G8" i="8"/>
  <c r="G11" i="8"/>
  <c r="G14" i="8"/>
  <c r="C8" i="8"/>
  <c r="D8" i="8"/>
  <c r="E8" i="8"/>
  <c r="C11" i="8"/>
  <c r="D11" i="8"/>
  <c r="E11" i="8"/>
  <c r="C14" i="8"/>
  <c r="D14" i="8"/>
  <c r="E14" i="8"/>
  <c r="AQ9" i="12" l="1"/>
  <c r="B14" i="8"/>
  <c r="B17" i="7"/>
  <c r="B20" i="7"/>
  <c r="B17" i="8"/>
  <c r="B14" i="7"/>
  <c r="B11" i="8"/>
  <c r="B23" i="8"/>
  <c r="B29" i="7"/>
  <c r="B26" i="7"/>
  <c r="B20" i="8"/>
  <c r="B8" i="7"/>
  <c r="B8" i="8"/>
  <c r="B26" i="8"/>
  <c r="B32" i="7"/>
  <c r="Q15" i="12"/>
  <c r="Q27" i="12"/>
  <c r="Q18" i="12"/>
  <c r="Q33" i="12"/>
  <c r="Q9" i="12"/>
  <c r="AR9" i="12" s="1"/>
  <c r="Q21" i="12"/>
  <c r="Q30" i="12"/>
  <c r="AQ27" i="12" l="1"/>
  <c r="R26" i="7" s="1"/>
  <c r="AQ30" i="12"/>
  <c r="R29" i="7" s="1"/>
  <c r="AQ21" i="12"/>
  <c r="R20" i="7" s="1"/>
  <c r="R8" i="7"/>
  <c r="AQ18" i="12"/>
  <c r="R17" i="7" s="1"/>
  <c r="AQ15" i="12"/>
  <c r="R14" i="7" s="1"/>
  <c r="AQ33" i="12"/>
  <c r="R32" i="7" s="1"/>
  <c r="AR33" i="12"/>
  <c r="AS33" i="12" s="1"/>
  <c r="AR30" i="12"/>
  <c r="AS30" i="12" s="1"/>
  <c r="AR27" i="12"/>
  <c r="AS27" i="12" s="1"/>
  <c r="AR21" i="12"/>
  <c r="AS21" i="12" s="1"/>
  <c r="AR18" i="12"/>
  <c r="AS18" i="12" s="1"/>
  <c r="AR15" i="12"/>
  <c r="AS15" i="12" s="1"/>
  <c r="AS9" i="12"/>
  <c r="H14" i="8" l="1"/>
  <c r="J14" i="8" s="1"/>
  <c r="I29" i="7"/>
  <c r="I20" i="7"/>
  <c r="I26" i="7"/>
  <c r="I14" i="7"/>
  <c r="I32" i="7"/>
  <c r="I8" i="7"/>
  <c r="H23" i="8"/>
  <c r="J23" i="8" s="1"/>
  <c r="I17" i="7"/>
  <c r="H20" i="8"/>
  <c r="J20" i="8" s="1"/>
  <c r="H17" i="8"/>
  <c r="J17" i="8" s="1"/>
  <c r="H26" i="8" l="1"/>
  <c r="J26" i="8" s="1"/>
  <c r="H11" i="8"/>
  <c r="J11" i="8" s="1"/>
  <c r="H8" i="8"/>
  <c r="J8" i="8" s="1"/>
</calcChain>
</file>

<file path=xl/sharedStrings.xml><?xml version="1.0" encoding="utf-8"?>
<sst xmlns="http://schemas.openxmlformats.org/spreadsheetml/2006/main" count="1649" uniqueCount="763">
  <si>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</si>
  <si>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</si>
  <si>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</si>
  <si>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</si>
  <si>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</si>
  <si>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</si>
  <si>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</si>
  <si>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</si>
  <si>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</si>
  <si>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</si>
  <si>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</si>
  <si>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</si>
  <si>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</si>
  <si>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</si>
  <si>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</si>
  <si>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</si>
  <si>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</si>
  <si>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</si>
  <si>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</si>
  <si>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</si>
  <si>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</si>
  <si>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</si>
  <si>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</si>
  <si>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</si>
  <si>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</si>
  <si>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</si>
  <si>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</si>
  <si>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</si>
  <si>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</si>
  <si>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</si>
  <si>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</si>
  <si>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</si>
  <si>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</si>
  <si>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</si>
  <si>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</si>
  <si>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</si>
  <si>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</si>
  <si>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</si>
  <si>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</si>
  <si>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</si>
  <si>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</si>
  <si>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</si>
  <si>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</si>
  <si>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</si>
  <si>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</si>
  <si>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</si>
  <si>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</si>
  <si>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</si>
  <si>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</si>
  <si>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</si>
  <si>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</si>
  <si>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</si>
  <si>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</si>
  <si>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</si>
  <si>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</si>
  <si>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</si>
  <si>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</si>
  <si>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</si>
  <si>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</si>
  <si>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</si>
  <si>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</si>
  <si>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</si>
  <si>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</si>
  <si>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</si>
  <si>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</si>
  <si>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</si>
  <si>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</si>
  <si>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</si>
  <si>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</si>
  <si>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</si>
  <si>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</si>
  <si>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</si>
  <si>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</si>
  <si>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</si>
  <si>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</si>
  <si>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</si>
  <si>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</si>
  <si>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</si>
  <si>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</si>
  <si>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</si>
  <si>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</si>
  <si>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</si>
  <si>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</si>
  <si>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</si>
  <si>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</si>
  <si>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</si>
  <si>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</si>
  <si>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</si>
  <si>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</si>
  <si>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</si>
  <si>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</si>
  <si>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</si>
  <si>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</si>
  <si>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</si>
  <si>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</si>
  <si>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</si>
  <si>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</si>
  <si>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</si>
  <si>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</si>
  <si>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</si>
  <si>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</si>
  <si>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</si>
  <si>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</si>
  <si>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</si>
  <si>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</si>
  <si>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</si>
  <si>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</si>
  <si>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</si>
  <si>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</si>
  <si>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</si>
  <si>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</si>
  <si>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</si>
  <si>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</si>
  <si>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</si>
  <si>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</si>
  <si>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</si>
  <si>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</si>
  <si>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</si>
  <si>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</si>
  <si>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</si>
  <si>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</si>
  <si>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</si>
  <si>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</si>
  <si>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</si>
  <si>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</si>
  <si>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</si>
  <si>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</si>
  <si>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</si>
  <si>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</si>
  <si>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</si>
  <si>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</si>
  <si>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</si>
  <si>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</si>
  <si>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</si>
  <si>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</si>
  <si>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</si>
  <si>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</si>
  <si>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</si>
  <si>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</si>
  <si>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</si>
  <si>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</si>
  <si>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</si>
  <si>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</si>
  <si>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</si>
  <si>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</si>
  <si>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</si>
  <si>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</si>
  <si>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</si>
  <si>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</si>
  <si>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</si>
  <si>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</si>
  <si>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</si>
  <si>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</si>
  <si>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</si>
  <si>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</si>
  <si>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</si>
  <si>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</si>
  <si>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</si>
  <si>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</si>
  <si>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</si>
  <si>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</si>
  <si>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</si>
  <si>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</si>
  <si>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</si>
  <si>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</si>
  <si>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</si>
  <si>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</si>
  <si>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</si>
  <si>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</si>
  <si>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</si>
  <si>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</si>
  <si>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</si>
  <si>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</si>
  <si>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</si>
  <si>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</si>
  <si>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</si>
  <si>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</si>
  <si>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</si>
  <si>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</si>
  <si>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</si>
  <si>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</si>
  <si>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</si>
  <si>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</si>
  <si>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</si>
  <si>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</si>
  <si>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</si>
  <si>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</si>
  <si>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</si>
  <si>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</si>
  <si>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</si>
  <si>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</si>
  <si>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</si>
  <si>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</si>
  <si>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</si>
  <si>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</si>
  <si>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</si>
  <si>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</si>
  <si>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</si>
  <si>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</si>
  <si>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</si>
  <si>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</si>
  <si>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</si>
  <si>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</si>
  <si>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</si>
  <si>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</si>
  <si>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</si>
  <si>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</si>
  <si>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</si>
  <si>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</si>
  <si>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</si>
  <si>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</si>
  <si>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</si>
  <si>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</si>
  <si>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</si>
  <si>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</si>
  <si>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</si>
  <si>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</si>
  <si>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</si>
  <si>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</si>
  <si>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</si>
  <si>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</si>
  <si>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</si>
  <si>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</si>
  <si>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</si>
  <si>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</si>
  <si>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</si>
  <si>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</si>
  <si>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</si>
  <si>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</si>
  <si>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</si>
  <si>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</si>
  <si>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</si>
  <si>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</si>
  <si>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</si>
  <si>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</si>
  <si>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LABORATORIO_GENÉTICA_MÉDICA</t>
  </si>
  <si>
    <t>LABORATORIO_AGUAS_ALIMENTOS</t>
  </si>
  <si>
    <t xml:space="preserve">LABORATORIO_ENSAYOS_NO_DESTRUCTIVOS_DESTRUCTIVOS </t>
  </si>
  <si>
    <t>LABORATORIO_ENSAYOS_PARA_EQUIPO_DE_AIRE_ACONDICIONADO</t>
  </si>
  <si>
    <t>LABORATORIO_DE_METROOLOGIA_DE_VARIABLES_ELECTRICAS</t>
  </si>
  <si>
    <t>ORGANISMO_CERTIFICADOR_DE_SISTEMAS_DE_GESTIÓN_QLCT</t>
  </si>
  <si>
    <t>LABORATORIO_QUÍMICA_AMBIENTAL</t>
  </si>
  <si>
    <t>GRUPO_INVESTIGACIÓN_AGUAS_SANEAMIENTO</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</si>
  <si>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</si>
  <si>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</si>
  <si>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</si>
  <si>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</si>
  <si>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</si>
  <si>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</si>
  <si>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</si>
  <si>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</si>
  <si>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</si>
  <si>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</si>
  <si>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</si>
  <si>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</si>
  <si>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</si>
  <si>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</si>
  <si>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</si>
  <si>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</si>
  <si>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</si>
  <si>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</si>
  <si>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</si>
  <si>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</si>
  <si>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</si>
  <si>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</si>
  <si>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</si>
  <si>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</si>
  <si>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</si>
  <si>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</si>
  <si>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</si>
  <si>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</si>
  <si>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OBJETIVOS</t>
  </si>
  <si>
    <t>CLASE RIESGO</t>
  </si>
  <si>
    <t>ACCIONES</t>
  </si>
  <si>
    <t>NIVELES DE EXPOSICION</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</si>
  <si>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</si>
  <si>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</si>
  <si>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</si>
  <si>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</si>
  <si>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</si>
  <si>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</si>
  <si>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</si>
  <si>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</si>
  <si>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</si>
  <si>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</si>
  <si>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</si>
  <si>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</si>
  <si>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</si>
  <si>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</si>
  <si>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</si>
  <si>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</si>
  <si>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</si>
  <si>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</si>
  <si>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</si>
  <si>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</si>
  <si>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</si>
  <si>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</si>
  <si>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</si>
  <si>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</si>
  <si>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</si>
  <si>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</si>
  <si>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</si>
  <si>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</si>
  <si>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</si>
  <si>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</si>
  <si>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</si>
  <si>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</si>
  <si>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</si>
  <si>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</si>
  <si>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</si>
  <si>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</si>
  <si>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</si>
  <si>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</si>
  <si>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</si>
  <si>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</si>
  <si>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</si>
  <si>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</si>
  <si>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</si>
  <si>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</si>
  <si>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</si>
  <si>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</si>
  <si>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</si>
  <si>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</si>
  <si>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</si>
  <si>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</si>
  <si>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</si>
  <si>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</si>
  <si>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</si>
  <si>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</si>
  <si>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</si>
  <si>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</si>
  <si>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</si>
  <si>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</si>
  <si>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</si>
  <si>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</si>
  <si>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</si>
  <si>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</si>
  <si>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</si>
  <si>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</si>
  <si>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</si>
  <si>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</si>
  <si>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</si>
  <si>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</si>
  <si>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</si>
  <si>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</si>
  <si>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</si>
  <si>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</si>
  <si>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</si>
  <si>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</si>
  <si>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</si>
  <si>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</si>
  <si>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</si>
  <si>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</si>
  <si>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</si>
  <si>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</si>
  <si>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</si>
  <si>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</si>
  <si>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</si>
  <si>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</si>
  <si>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</si>
  <si>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</si>
  <si>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</si>
  <si>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</si>
  <si>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</si>
  <si>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</si>
  <si>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</si>
  <si>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</si>
  <si>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</si>
  <si>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</si>
  <si>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</si>
  <si>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</si>
  <si>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</si>
  <si>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</si>
  <si>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</si>
  <si>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</si>
  <si>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</si>
  <si>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</si>
  <si>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</si>
  <si>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</si>
  <si>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</si>
  <si>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</si>
  <si>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</si>
  <si>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</si>
  <si>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</si>
  <si>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</si>
  <si>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</si>
  <si>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</si>
  <si>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</si>
  <si>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</si>
  <si>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</si>
  <si>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</si>
  <si>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</si>
  <si>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</si>
  <si>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</si>
  <si>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</si>
  <si>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</si>
  <si>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</si>
  <si>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</si>
  <si>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</si>
  <si>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</si>
  <si>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</si>
  <si>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</si>
  <si>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</si>
  <si>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</si>
  <si>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</si>
  <si>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</si>
  <si>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</si>
  <si>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</si>
  <si>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</si>
  <si>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</si>
  <si>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</si>
  <si>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</si>
  <si>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</si>
  <si>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</si>
  <si>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</si>
  <si>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</si>
  <si>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</si>
  <si>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</si>
  <si>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</si>
  <si>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</si>
  <si>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</si>
  <si>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</si>
  <si>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</si>
  <si>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</si>
  <si>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</si>
  <si>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</si>
  <si>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</si>
  <si>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</si>
  <si>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</si>
  <si>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</si>
  <si>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</si>
  <si>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</si>
  <si>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</si>
  <si>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</si>
  <si>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</si>
  <si>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</si>
  <si>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</si>
  <si>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</si>
  <si>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</si>
  <si>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2 de 3</t>
  </si>
  <si>
    <t>Cuatrimestral</t>
  </si>
  <si>
    <t>ADMISIONES, REGISTRO Y CONTROL ACADÉMICO</t>
  </si>
  <si>
    <t>GESTIÓN DEL TALENTO HUMANO</t>
  </si>
  <si>
    <t>GESTIÓN DE TECNOLOGÍAS INFORMÁTICAS Y SISTEMAS DE INFORMACIÓN</t>
  </si>
  <si>
    <t>RECURSOS INFORMÁTICOS Y EDUCATIVOS - CRIE</t>
  </si>
  <si>
    <t>VICERRECTORÍA RESPONSABILIDAD SOCIAL Y BIENESTAR UNIVERSITARIO</t>
  </si>
  <si>
    <t>VICERRECTORÍA INVESTIGACIONES, INNOVACIÓN Y EXTENSIÓN_</t>
  </si>
  <si>
    <t>VICERRECTORÍA INVESTIGACIONES, INNOVACIÓN Y EXTENSIÓN</t>
  </si>
  <si>
    <t>SGC-FOR-011-07</t>
  </si>
  <si>
    <t>1  de 3</t>
  </si>
  <si>
    <t>AREAS INVOLUCRADAS EN EL MANEJO</t>
  </si>
  <si>
    <t>Medio  Ambientales</t>
  </si>
  <si>
    <t>Preventivo</t>
  </si>
  <si>
    <t xml:space="preserve">Falta de reglamentación y lineamientos claros en temas de extensión universitaria. </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</si>
  <si>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</si>
  <si>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</si>
  <si>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</si>
  <si>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Disminución en la ejecución de actividades y servicios de extensión universitaria</t>
  </si>
  <si>
    <t>No cumplimiento de las metas planteadas en cuanto a la ejecución de actividades de extensión universitaria</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</si>
  <si>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</si>
  <si>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</si>
  <si>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</si>
  <si>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</si>
  <si>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</si>
  <si>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</si>
  <si>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</si>
  <si>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</si>
  <si>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</si>
  <si>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</si>
  <si>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</si>
  <si>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</si>
  <si>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</si>
  <si>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</si>
  <si>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</si>
  <si>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</si>
  <si>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</si>
  <si>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</si>
  <si>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</si>
  <si>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</si>
  <si>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</si>
  <si>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</si>
  <si>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Contratista</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</si>
  <si>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</si>
  <si>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</si>
  <si>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</si>
  <si>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</si>
  <si>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</si>
  <si>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</si>
  <si>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</si>
  <si>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</si>
  <si>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</si>
  <si>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</si>
  <si>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</si>
  <si>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Manualidad en la obtención y consolidación de la información necesaria para los análisis financieros respectivos.</t>
  </si>
  <si>
    <t>Omisión de información necesaria para el análisis, por desconocimiento u olvido de la persona responsable de hacerlo.</t>
  </si>
  <si>
    <t>Tiempos de entrega reducidos que no permiten realizar un análisis pertinente.</t>
  </si>
  <si>
    <t xml:space="preserve">Emisión de conceptos administrativos y financieros favorables, avales o recomendaciones  sin soportes o análisis adecuados que permitan la toma de decisiones acertadas por parte de las instancias correspondientes. </t>
  </si>
  <si>
    <t>Aprobación de propuestas no viables administrativa y financieramente. 
Necesidad de realizar ajustes en el presupuesto institucional  para atender gastos adicionales no proyectados por dificulates en los análisis, aplazando gastos priorizados</t>
  </si>
  <si>
    <t>Doble verificación por parte de profesionales que no participaron directamente de la construcción del análisis</t>
  </si>
  <si>
    <t>Monitoreo y solicitud información de proyectos a proponentes previa reunión para la toma de desiciones, estén incluidas o no en los ordenes del día</t>
  </si>
  <si>
    <t>Generación de recomendaciones previas a la aprobación de un proyecto</t>
  </si>
  <si>
    <t>Profesional Vicerrectoría Administrativa y Financiera</t>
  </si>
  <si>
    <t>No. de conceptos administrativos y financieros emitidos / Proyectos aprobados con posibles impactos financieros</t>
  </si>
  <si>
    <t>Establecer mecanismos de socialización sobre el impacto de contar con un concepto administartivo y financieto favorable para la toma decisiones, generando conciencia de tramitar los proyectos con la debida anticipación</t>
  </si>
  <si>
    <t>Falta de ética profesional.</t>
  </si>
  <si>
    <t>Permitir el uso de información sensible para la institución como contraseñas, instructivos, procedimientos o bases de datos a personas no autorizadas</t>
  </si>
  <si>
    <t>Clausúla de confidencialidad establecida en el contrato</t>
  </si>
  <si>
    <t>Coordinador SIG</t>
  </si>
  <si>
    <t># de veces que se detecte y se denuncie</t>
  </si>
  <si>
    <t>Contrato prestación de servicios</t>
  </si>
  <si>
    <t>Cambios constantes en la Normativa Archivistica Nacional</t>
  </si>
  <si>
    <t>Modificaciones en la Estructura Organizacional y que tienen relación directa con los instrumentos archivisticos</t>
  </si>
  <si>
    <t>Falta de personal para desarrollar las actividades de actualización de los instrumentos</t>
  </si>
  <si>
    <t xml:space="preserve">Instrumentos archivisticos desactualizados y no alineados con los cambios institucionales </t>
  </si>
  <si>
    <t xml:space="preserve">Sanciones a la Institución por el incumplimiento a la normatividad archivistica     Falta de actualización de las Series Documentales         Desarticulación con los Sistemas Informáticos de la Institución y los cambios de soporte en las Series Documentales                      </t>
  </si>
  <si>
    <t>Actualización Inventario documenta</t>
  </si>
  <si>
    <t xml:space="preserve">Transitorio Administrativo III. Carlos Andrés Cabrera. </t>
  </si>
  <si>
    <t xml:space="preserve">Profesional I. Lina Maria Valencia Transitorio Administrativo III. Carlos Andrés Cabrera. </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</si>
  <si>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</si>
  <si>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</si>
  <si>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</si>
  <si>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</si>
  <si>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</si>
  <si>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</si>
  <si>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</si>
  <si>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</si>
  <si>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</si>
  <si>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</si>
  <si>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</si>
  <si>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</si>
  <si>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</si>
  <si>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</si>
  <si>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 xml:space="preserve">Cambio de diseño por peticion del usuario durante ejecucion de las obras </t>
  </si>
  <si>
    <t xml:space="preserve">Falta de planeacion del proyecto </t>
  </si>
  <si>
    <t>Cambio y actualizacion de normativas de construccion.</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</si>
  <si>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</si>
  <si>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</si>
  <si>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Cada proyecto de intervención de infraestructura debe contener (Estudios previos, diseños, presupuesto, especificaciones, en fase III)</t>
  </si>
  <si>
    <t xml:space="preserve">Se validan las intervenciones con las dependencias de la universidad relacionadas con el manejo de la planta fisica tales como seccion de mantenimiento y CRIE Centro de Recursos informaticos. </t>
  </si>
  <si>
    <t xml:space="preserve">Transitorio administrativo profesional III   </t>
  </si>
  <si>
    <t>Espacios no recibidos por el usuario con funcionamiento inadecuado: Proyectos de obra nueva y adecuaciones terminadas en la vigencia/ Proyectos recibidos a satisfacción</t>
  </si>
  <si>
    <t>Fallas en el sistema eléctrico</t>
  </si>
  <si>
    <t>Fallas en los equipos de conectividad o en el sistema de control ambiental</t>
  </si>
  <si>
    <t>Imposibilidad  para acceder a los sistemas de información que esten alojados en los servidores del campus universitario</t>
  </si>
  <si>
    <t>Incomunicación de la Universidad  a través de internet
Retrasos en los procesos académicos y administrativos ofrecidos a través de los servicios web
Pérdida de imagen</t>
  </si>
  <si>
    <t>Sistema de respaldo eléctrico
Canal de respaldo con diferente proveedor</t>
  </si>
  <si>
    <t>Monitoreo del estado del servicio</t>
  </si>
  <si>
    <t>Equipos de conectividad redundantes
Equipos de control ambiental redundantes</t>
  </si>
  <si>
    <t>Sistemas de transferencia de potencia, UPS, transformador y planta.</t>
  </si>
  <si>
    <t>Sistema de monitoreo con una empresa llamada Ingebyte. Monitoreo itnerno IMC.</t>
  </si>
  <si>
    <t>Jefe Mantenimiento</t>
  </si>
  <si>
    <t>Profesional 2 Red de datos</t>
  </si>
  <si>
    <t>Que haya un conflicto de intereses entre el estudiante y las personas encargadas del proceso de movilidad.</t>
  </si>
  <si>
    <t>Que exista presión por parte de un funcionario de mayor jerarquia sobre las personas encargadas del proceso de movilidad.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</si>
  <si>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</si>
  <si>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</si>
  <si>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</si>
  <si>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Convocatorias  que establecen requisitos, condiciones y la evaluación por parte de un comité de selección.</t>
  </si>
  <si>
    <t>Profesional</t>
  </si>
  <si>
    <t>No.Estudiantes Postulados a Becas de Movilidad Academica  sin cumplimiento de Requisitos / No. Estudiantes Postulados a Becas de Movilidad</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</si>
  <si>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</si>
  <si>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</si>
  <si>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</si>
  <si>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</si>
  <si>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</si>
  <si>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</si>
  <si>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</si>
  <si>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Jefe de Control Interno</t>
  </si>
  <si>
    <t>No. De  investigaciones al personal de control interno derivadas de hechos de corrupción</t>
  </si>
  <si>
    <t>COMUNICACIONES</t>
  </si>
  <si>
    <t>No renovación de habilitación del servicio de salud integral de la UTP</t>
  </si>
  <si>
    <t>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t>
  </si>
  <si>
    <t>Cierre de los servicios de salud en la institución
Sanciones a la Universidad</t>
  </si>
  <si>
    <t>Revisión del cumplimiento de los estándares de habilitación</t>
  </si>
  <si>
    <t>Profesional contratista (líder de salud)</t>
  </si>
  <si>
    <t>(No. de servicios de salud habilitados / Total de servicios de salud prestados por Vicerrectoria de Responsabilidad Social y Bienestar Universitario) * 100</t>
  </si>
  <si>
    <t>Capacitar al personal involucrado en los servicios de salud  sobre las normas y estandares de habilitación de servicios de salud</t>
  </si>
  <si>
    <t>Realizar procesos de asesoria, auditoria y revisión que permitan evaluar el grado de cumplimiento de los estandares de habilitación del servicio de salud</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</si>
  <si>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</si>
  <si>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</si>
  <si>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</si>
  <si>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</si>
  <si>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</si>
  <si>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</si>
  <si>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</si>
  <si>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</si>
  <si>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</si>
  <si>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</si>
  <si>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</si>
  <si>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</si>
  <si>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</si>
  <si>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</si>
  <si>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Actualización de los procedimientos.</t>
  </si>
  <si>
    <t>Ejecutivo 26</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</si>
  <si>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</si>
  <si>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</si>
  <si>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</si>
  <si>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</si>
  <si>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Índice de variación de actividades de extensión: No de Actividades de Extensión por modalidades año 2022 / No de Actividades de Extensión por modalidades año 2021</t>
  </si>
  <si>
    <t>Estado de Emergencia por pandemia mundial COVID 19</t>
  </si>
  <si>
    <t xml:space="preserve">Incumplimiento en Normatividad Archivistica conforme a la actualización de los Instrumentos Archivisticos que deben soportar la Gestión Documental de las Entidades Públicas (TRD, CCD, SIC, MOREQ, TDA Tablas de Control de Acceso)  </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</si>
  <si>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</si>
  <si>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</si>
  <si>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</si>
  <si>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Pérdida de la imagen institucional</t>
  </si>
  <si>
    <t>Aplicación de los activos de información de acuerdo al Sistema de Seguridad de la Información</t>
  </si>
  <si>
    <t>Capacitación al personal calificado con el fin de generar conciencia sobre la importancia de la información.</t>
  </si>
  <si>
    <t>Planta ,Transitorio y Contratista</t>
  </si>
  <si>
    <t>No. De derechos que son  otorgados sin el cumplimiento de requisitos</t>
  </si>
  <si>
    <t>Estados Financieros inconsistentes.</t>
  </si>
  <si>
    <t>No fenecimiento de la cuenta debido al incumplimiento normativo y del manual de políticas contables en el desarrollo de actividades financieras</t>
  </si>
  <si>
    <t>Registros contables no consistentes con la normas expedidades por el ente regulardor en la materia</t>
  </si>
  <si>
    <t>Consultas página Web de la CGN para determinar los cambio que hayan del marco  normativo aplicable a la Universidad</t>
  </si>
  <si>
    <t>Profesional 17 - Gestion Contable</t>
  </si>
  <si>
    <t xml:space="preserve">No de Estados Financieros no  fenecidos en la vigencia auditada </t>
  </si>
  <si>
    <t>Consultar la página de la CGN</t>
  </si>
  <si>
    <t>Falta socialización de los lineamientos de medios de comunicación Intitucionales</t>
  </si>
  <si>
    <t>Omisión de las directrices internas y de la normatividad que rige a Universitaria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</si>
  <si>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</si>
  <si>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</si>
  <si>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</si>
  <si>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Crisis reputacional de la Universdad</t>
  </si>
  <si>
    <t>Manipulacion de los medios de comunicación de la Universidad</t>
  </si>
  <si>
    <t>Uso indebido de los medios de comunicaciòn con el fin de favorecer a terceros o intereses particulares</t>
  </si>
  <si>
    <t>Crisis reputacional de la Universdad
Sanciones legales para la Universidad</t>
  </si>
  <si>
    <t>Socialización de los lineamientos de medios de comunicaciones institucionales</t>
  </si>
  <si>
    <t>No establecimiento de voceros oficiales de la institución</t>
  </si>
  <si>
    <t>Malas intenciones de actores externos por motivaciones personales</t>
  </si>
  <si>
    <t>Presiones por actores externos a la Universidad</t>
  </si>
  <si>
    <t>Falta de ética al interior de la Universidad</t>
  </si>
  <si>
    <t>Falta de formalización de lineamientos para la publicacion en medios institucionales</t>
  </si>
  <si>
    <t>Directrices establecidas por la Dirección de Comunicaciones</t>
  </si>
  <si>
    <t>Acompañamiento permanente de la Oficina Jurídica de la Universidad</t>
  </si>
  <si>
    <t>Comité de programación para universitaria estéreo</t>
  </si>
  <si>
    <t>Lineamientos de medios de comunicación interna</t>
  </si>
  <si>
    <t>Revisión de publicaciones sobre la Universidad en medios externos</t>
  </si>
  <si>
    <t>Comité de programación de emisora
1112-F07 - Solicitud programa en la emisora</t>
  </si>
  <si>
    <t xml:space="preserve"># detectados de incumplimientos de la ley 1341 del 2009 </t>
  </si>
  <si>
    <t># de publicaciones de rectificaciones solicitadas por la Universidad a medios externos
# de rectificaciones que debe asumir la Universidad</t>
  </si>
  <si>
    <t># de Casos detectados de manipulacion de medios</t>
  </si>
  <si>
    <t>Cero (0)</t>
  </si>
  <si>
    <t>Revisión y aprobación de los manuales de estilo de medios internos institucionales</t>
  </si>
  <si>
    <t>Socializar los lineamientos de los medios de comunicación interna</t>
  </si>
  <si>
    <t>Definir un manual de voceros oficiales por la Universidad</t>
  </si>
  <si>
    <t>Formalizar los manuales de estilo de los medios de comunicación interna en la página web</t>
  </si>
  <si>
    <t xml:space="preserve">Revizar y ajustar, si es del caso, la documentación asociada a la habilitación y normatividad aplicable </t>
  </si>
  <si>
    <t xml:space="preserve">No de Grupos de Investigación Reconocidos por MinCiencias y categoría de cada grupo. </t>
  </si>
  <si>
    <t>Poca asertividad en la promoción, difusion y visibilidad de los servicios de extensión de la Universidad</t>
  </si>
  <si>
    <t>Mala imagen de los servicios ofrecidos por la institución.</t>
  </si>
  <si>
    <t>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t>
  </si>
  <si>
    <t>Cambios en la resolución en la  normatividad asociados a los servicios de habilitación</t>
  </si>
  <si>
    <t xml:space="preserve">Hechos economicos sobre o subestimados,
Sanciones Disciplinarias
Estados Financieros no aprobados </t>
  </si>
  <si>
    <t>Incumplimiento de las normas para el manejo de radio difusión de interes público que rige a Universitaria Estéreo</t>
  </si>
  <si>
    <t xml:space="preserve"> No cumplir con los lineamientos legales y operacionales en el manejo de la información que se difunde a través de univerisitaria estéreo.</t>
  </si>
  <si>
    <t>Comunicaciones
Secretaría General</t>
  </si>
  <si>
    <t>No acceso fuera del campus universitario a los servicios de internet que ofrece la Universidad</t>
  </si>
  <si>
    <t xml:space="preserve">Desfinanciación del presupuesto Institucional </t>
  </si>
  <si>
    <t>Aplazamientos de gastos priorizados para la vigencia, para atender gastos adicionales no proyectados</t>
  </si>
  <si>
    <t>Ejecución inadecuada de proyectos (contratos, Ordenes contractuales,  resoluciones,  proyectos de operación comercial).</t>
  </si>
  <si>
    <t>Mala planeación del espacio físico.</t>
  </si>
  <si>
    <t>Se han implementado todas las medidas de control con el fin de analizar el comportamiento del riesgo definido,Por otra parte desde la VIIE se ha promovido la ejecución de actividades de manera virtual y de manera permanente se realizan acciones para promover el registro de actividades, promocionar y visibilizar la extension que se ejecuta  institucionalmente</t>
  </si>
  <si>
    <t xml:space="preserve">Se debe dar continuidad a los controles definidos, es decir, realizar los seguimientos a las certificaciones y al registro de actividades de extensión universitaria. </t>
  </si>
  <si>
    <t xml:space="preserve">Es necesario continuar con la generación de herramientas de promoción y visibilidad de las actividades de extensión y las capacidades institucionales. </t>
  </si>
  <si>
    <t>CONTINUA LA ACCIÓN ANTERIOR</t>
  </si>
  <si>
    <t>Se debe dar continuidad al control propuesto</t>
  </si>
  <si>
    <t xml:space="preserve">Se esta llevando a cabo la actualización de la Resolución reglamentaria. </t>
  </si>
  <si>
    <t xml:space="preserve">Se aumentaron los grupos de investigación reconocidos por MinCiencias, por lo que se establece que las acciones han sido eficaces. </t>
  </si>
  <si>
    <t xml:space="preserve">Se aumentaron los investigadores reconocidos por MinCiencias, por lo que se establece que las acciones han sido eficaces. </t>
  </si>
  <si>
    <t>Los controles implementados han permitido mantener un control y generar las alertas correspondientes para el manejo presupuestal.</t>
  </si>
  <si>
    <t>RIESGO CONTROLADO</t>
  </si>
  <si>
    <t>Actualización TRD y CCD</t>
  </si>
  <si>
    <t>Actualización Programa de Gestión Documental (PGD)</t>
  </si>
  <si>
    <t>No. de instrumentos desactualizados / total de instrumentos archivisticos * 100</t>
  </si>
  <si>
    <t>Registro y consolidacion de la necesidad del usuario a traves del aplicativo y/o mediante actas de reunion y/o memorando y/o correos electronicos.</t>
  </si>
  <si>
    <t>Número de horas al mes sin fallas de conectividad a los sistemas de información/Número de horas del mes</t>
  </si>
  <si>
    <t xml:space="preserve">-  Acciones preventivas de acuerdo al tipo de tratamiento, para lo cual deberá  seguir el procedimiento de toma de acciones SGC-PRO-006 </t>
  </si>
  <si>
    <t>PLANEACIÓN_</t>
  </si>
  <si>
    <t>Bajo nivel de articulación entre los diferentes actores institucionales.</t>
  </si>
  <si>
    <t>Baja contribución de la universidad al análisis y la búsqueda de soluciones a los problemas de la sociedad,</t>
  </si>
  <si>
    <t>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t>
  </si>
  <si>
    <t>*Baja incidencia en el medio.
*Desaprovechamiento de oportunidades de gestión de recursos.
*Pérdida de crédibilidad institucional.
*Comunidad Universitaria y egresados que no puede acceder a oportunidades académicas, de investigación y/o laborales.</t>
  </si>
  <si>
    <t>Ausencia de liderazgo transformacional y de conocimiento frente a la dinámica institucional, regional, nacional e internacional.</t>
  </si>
  <si>
    <t>Bajos procesos de retroalimentación efectiva entre la universidad y el medio.</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</si>
  <si>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</si>
  <si>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</si>
  <si>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</si>
  <si>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</si>
  <si>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VICERRECTORÍA RESPONSABILIDAD SOCIAL Y BIENESTAR UNIVERSITARIO_</t>
  </si>
  <si>
    <t>Desinformación y falta de interes de los usuarios en los programas y estrategias orientadas al Bienestar Institucional, la calidad de vida e inclusión en contextos universitarios.</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</si>
  <si>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</si>
  <si>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</si>
  <si>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</si>
  <si>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Perdida de alianzas y convenios orientados al Bienestar, la calidad de vida e inclusión.</t>
  </si>
  <si>
    <t>Las estrategias de acompañamiento bienestar, calidad de vida e inclusión no dan respuesta a las condiciones en las que llegan los estudiantes a la universidad.</t>
  </si>
  <si>
    <t>Indicadores del PDI asociados a los procesos de Bienestar Institucional.</t>
  </si>
  <si>
    <t>SIGER</t>
  </si>
  <si>
    <t>Planta/ transitorio/contratista</t>
  </si>
  <si>
    <t>Formalización de alianzas y convenios alrededor de  bienestar, calidad de vida e inclusión.</t>
  </si>
  <si>
    <t>Plan estrategico de inclusión: numero de estrategias, procedimientos o gestiones enfocadas a la igualdad de oportunidades, garantia de derechos</t>
  </si>
  <si>
    <t>Calidad de vida en contextos universitarios:  p-z*(sqrt(p*(1-p)/n))*(sqrt((N-n)/(N-1)).
p:proporción de personas que superan el nivel mínimo de calidad de vida para la muestra calculada.
N:Tamaño de la población.
n:Tamaño de la muestra n.
z: nivel de confianza del 95%.</t>
  </si>
  <si>
    <t xml:space="preserve">No se han presentado problemas o limitaciones </t>
  </si>
  <si>
    <t xml:space="preserve">Acompañamiento y capacitación para el registro de actividades de extensión </t>
  </si>
  <si>
    <t xml:space="preserve"> Auxiliar Extensión universitaria</t>
  </si>
  <si>
    <t xml:space="preserve">Los resultados obtenidos en la Convocatoria   nacional 894 de 2021 para el reconocimiento y medición de grupos de investigación, desarrollo tecnológico o de innovación y para el reconocimiento de investigadores del Sistema Nacional de Ciencia, Tecnología e Innovación - SNCTI 2021, la Universidad Tecnológica de Pereira tuvo como resultado 118 grupos de investigación reconocidos, en las siguientes categorías: 
A1: 14
A: 24
B: 30 
C: 42 
SC: 8
Cabe destacar que solo hay 12 grupos de investigación que no lograron el reconocimiento, teniendo en cuenta su año de creación.  
El presente seguimiento sigue con los mismos resultados, ya que no se ha dado apertura nuevamente a la convocatoria de MinCiencias y lo que actualmente busca la Vicerrectoría de Investigaciones, Innovación y Extensión es mantener los actuales grupos. </t>
  </si>
  <si>
    <t>Se debe dar continuidad a los controles definidos, por lo que actualmente ya se dio apertura a las Convocatorias internas para la financiación de proyectos de investigación y se espera publicar los resultados el próximo 25 de noviembre de 2022.</t>
  </si>
  <si>
    <t xml:space="preserve">Se llevaron a cabo varios cursos de formación dirigido a investigadores y se realizaron jornadas de apropiación social del conocimiento en nueve facultades, lo que permitió obtener dos productos a los grupos (Presentación de ponencias y capítulo de libro). </t>
  </si>
  <si>
    <t xml:space="preserve">Se ha realizado el acompañamiento a los grupos de investigación para la participación de la convocatoria actual de MinCiencias, aunque algunos no han aceptado dicho acompañamiento. Adicionalmente, la Vicerrectoría de Investigaciones, Innovación y Extensión realiza varias convocatorias de proyectos, libros, artículos que incidan en la producción de los grupos, como también con programas de formación. </t>
  </si>
  <si>
    <t xml:space="preserve">Los resultados obtenidos en la Convocatoria   nacional 894 de 2021 para el reconocimiento y medición de grupos de investigación, desarrollo tecnológico o de innovación y para el reconocimiento de investigadores del Sistema Nacional de Ciencia, Tecnología e Innovación - SNCTI 2021, la Universidad Tecnológica de Pereira tuvo como resultado 249 investigadores reconocidos, en las siguientes categorías: 
Emérito: 1
Sénior: 39
Asociado: 61 
Junior: 148
El presente seguimiento sigue con los mismos resultados, ya que no se ha dado apertura nuevamente a la convocatoria de MinCiencias y lo que actualmente busca la Vicerrectoría de Investigaciones, Innovación y Extensión es mantener los actuales investigadores reconocidos por MinCiencias. 
</t>
  </si>
  <si>
    <t>De acuerdo al calculo del indicador calidad de vida establecido para el 2022, se identifica que el 89.61% de los estudiantes presentan una calidad de vida por encima de la calidad de vida mínima esperada, logrando el cumplimiento de la meta establecida de acuerdo a los programas y estrategias desarrolladas para el bienestar y calidad de vida. Estos resultados permiten identificar las variables más relevantes que tienen injerencia en dicho aspecto, de tal forma que es posible formular políticas</t>
  </si>
  <si>
    <t>No se han presentado problemas o limitaciones para este seguimiento</t>
  </si>
  <si>
    <r>
      <t xml:space="preserve">El indicador de equilibrio financiero durante el III trimestre del 2022, indica que el recaudo de ingresos obtenidos por la Universidad a la fecha soporta solo el 94% de los compromisos, efecto que es lógico dentro de la ejecución presupuesto de gastos en atención que al inicio de vigencia se generan los compromisos de todo el año relacionados con la contratación del personal de planta y personal transitorio, además de los compromisos del I y II semestre relacionados con docentes catedráticos y hora cátedra, compromisos que pesan aproximadamente el 62% de los gastos totales ($134.144.594.280), adicionalmente este efecto también se da en atención a que la Nación transfiere los recursos para funcionamiento en treceavas partes para soportar los compromisos adquiridos con estos recursos pero los cuales si están garantizados a través del Decreto de Liquidación de Presupuesto.
No obstante, vale la pena mencionar que si bien el recaudo sólo corresponde al 94% de los compromisos, con estos recursos si se cubre el 100% de los pagos realizados a los compromisos adquiridos durante el III trimestre semestre por valor de $134.285.107.779,92.
</t>
    </r>
    <r>
      <rPr>
        <b/>
        <sz val="9"/>
        <rFont val="Calibri"/>
        <family val="2"/>
        <scheme val="minor"/>
      </rPr>
      <t>Nota:</t>
    </r>
    <r>
      <rPr>
        <sz val="9"/>
        <rFont val="Calibri"/>
        <family val="2"/>
        <scheme val="minor"/>
      </rPr>
      <t xml:space="preserve"> Si bien se incluye el monitoreo trimestral del equilibrio financiero, es importante precisar que para este indicador la meta se ha establecido al cierre de la vigencia, razón por la cual su resultado definitivo se medirá al cierre del año. Es por ello que se darán avances cualitativos de manera trimestral, dado que los resultados parciales del indicador no son comparables.</t>
    </r>
  </si>
  <si>
    <t>Pérdida de la confidencialidad de la información del sistema integral de gestión.</t>
  </si>
  <si>
    <t>Pérdida de la confidencialidad de la información.
Pérdida de la vinculación laboral por incumplimiento de la claúsula de confidencialidad del contrato.
Afectación a la imagen de la Universidad</t>
  </si>
  <si>
    <t>No se han presentado casos de pérdida de la confidencialidad</t>
  </si>
  <si>
    <t>El control se mantiene, en los contratos de la vigencia 2022 se sigue incluyendo por parte del área juridica la cláusula de confidencialidad.</t>
  </si>
  <si>
    <t>Actualmente está pendiende la actualización de la mayoria de instrumentos archivisticos. Lo anterior por los inconvenientes que presenta el Acuerdo 14 de 2014, último acuerdo de estructura orgánica, insumo principal para la actualización de dichos instrumentos.</t>
  </si>
  <si>
    <t>Los inventarios documentales de los Archivos Central e Histórico se encuentran actualizados en un 100% con corte al 31 de octubre. Esto permite la recepción de transferencias según el calendario para la presente vigencia.</t>
  </si>
  <si>
    <t>La actualización de las TRD y el CCD ha presentado un retraso  debido a los inconvenientes con la codificación de las unidades organizacionales académicas y administrativas.Se envió la actualización de las TRD y las Series Documentales a todas las unidades organizacionales administrativas y académicas. Sin embargo, no se ha dado continuidad al proceso porque aún no se ha definido el esquema de codificación, se está a la espera de la respuesta de un asesor documental externo para definir la codificación más idónea conforme al ACS 14 de 2014</t>
  </si>
  <si>
    <t>Para la presente vigencia se tiene contemplado la actualización del PGD. En el PINAR se encuentra el cronograma de actualización de dicho instrumento.</t>
  </si>
  <si>
    <t>Los proyectos del Pilar de gestión tienen un avance esperado para la fecha del corte del reporte</t>
  </si>
  <si>
    <t>No se han presentaco dificultades o limitantes</t>
  </si>
  <si>
    <t>Se realiza el seguimiento al plan operativo mediante el reporte en el SIGER acorde a la periodicidad definida en el Sistema de gerencia del PDI</t>
  </si>
  <si>
    <t xml:space="preserve">En cuanto a la ejecución de los contratos 2022, cuentan con un desarrollo adecuado, al igual que los  proyectos especiales.
Sin embargo, en la ejecución de proyectos 2022 los cuales fueron auditados por CGR se dejo un hallazgo frente a la ejecución de contratos por el tema de modificaciones a los ámparos de los contratos. 
</t>
  </si>
  <si>
    <t xml:space="preserve">Puede darse que así se cuente con un proceso de alertas, se puede dar que los supervisores o interventores omitan las mismas o no las tengan en cuenta, por lo cual se busca con los líderes de área generar proceso de recordar a sus equipos de trabajo la importancia de las alertas generadas por la oficina </t>
  </si>
  <si>
    <t xml:space="preserve">Puede darse que los supervisores e interventores pierdan de vista los protocoloes internos establecidos para la correcta ejecución de proyectos </t>
  </si>
  <si>
    <t xml:space="preserve">Se han venido realizando ly socializando al interior de la oficina de Planeación los Tips informativos </t>
  </si>
  <si>
    <t>REQUIERE NUEVA ACCIÓN</t>
  </si>
  <si>
    <t>De manera mensual se viene apoyando la verificación final de los informes de los contratistas.
Periodicamente se hace revisión al archivo documental de los contratos de la oficina de Planeación</t>
  </si>
  <si>
    <t xml:space="preserve">Designación de un profesional de seguimiento y control como apoyo a la interventoría y supervisión de proyectos (verificación de productos)
Verificación de documentación de contratos de la oficina de Planeación </t>
  </si>
  <si>
    <t xml:space="preserve">SOLICITUDES: Al periodo se han recibido un total 52 solicitudes en la vigencia, las cuales se recibieron via correo electronico para facilitar el envio por parte de los usuarios; por el aplicativo no se recibieron solicitudes. 
ESTUDIOS PREVIOS: Respecto a los proyectos de infraestructura se tienen en curso 4 procesos de convocatoria y 2 de invitacion para un total de 6 estudios previos realizados para proyectos.  
SOCIALIZACIONES: Se realizò socializacion de tres (3) proyectos que se tienen en proceso. 
Se tiene programado en el plan de accion culminar 20 contratos de obra y/o adecuacion: Para la fecha se tiene finalizadas 13 de elas con su respectiva acta de entrega a usuarios recibida a satisfacción. </t>
  </si>
  <si>
    <t xml:space="preserve">N.A. </t>
  </si>
  <si>
    <t xml:space="preserve">La selección de los estudiantes se ha realizado teniendo en cuenta los requisitos establecidos en las convocatorias que son publicadas en nuestra página web,  Facebook e Instagram. </t>
  </si>
  <si>
    <t xml:space="preserve">No se han presentado dificultades. </t>
  </si>
  <si>
    <t>No ha habido investigaciones  (disciplinarias o penales) al personal de Control Interno</t>
  </si>
  <si>
    <t>Se realizan las actividades de auditoria teniendo en cuenta el Manual de Auditoria, sin ningún inconveniente.</t>
  </si>
  <si>
    <t xml:space="preserve">Procedimientos aplicados actualizados de Control Interno, sin ningún inconveniente. </t>
  </si>
  <si>
    <t xml:space="preserve">Dentro del plan de trabajo establecido para el año 2022 se determinó realizar actualización y levantamiento del proceso documental de los servicios ofertados por la VRSBU, y para el año 2023 se realizará la formación, seguimiento y medición de la adherencia de los mismos.
El servicio de Salud Integral de la VRSBU no cuenta con certificación de concepto sanitario que es otorgado a la universidad tecnología y es requisito para la habilitación.
</t>
  </si>
  <si>
    <t>Dentro del plan de trabajo establecido para el año 2022 se determinó realizar actualización y levantamiento del proceso documental de los servicios ofertados por la VRSBU, y para el año 2023 se realizará la formación, seguimiento y medición de la adherencia de los mismos.</t>
  </si>
  <si>
    <t>El servicio de Salud Integral de la VRSBU no cuenta con certificación de concepto sanitario que es otorgado a la universidad tecnología y es requisito para la habilitación.ncept</t>
  </si>
  <si>
    <t xml:space="preserve">Esta accion se encuentra en  planeación en marco del proceso de habilitación  </t>
  </si>
  <si>
    <t>Soporte:  Lider promoción de la salud</t>
  </si>
  <si>
    <t>Dentro del proceso de planeación se encuentran ya establecidos entregables y objetivos los cuales incluyen el punto anterior que es capacitación   
(ver documento)</t>
  </si>
  <si>
    <t>Esta parte se encuentra dentro del proceso de planeación y ejecución de la habilitación el cual aun no ha iniciado</t>
  </si>
  <si>
    <t>Con corte al 31 de octubre del 2022 no han sido reportados accesos no autorizados a las sucursales virtuales de la institución.</t>
  </si>
  <si>
    <t>El cambio de claves se tiene como un parámetro obligatorio con las entidades financieras.</t>
  </si>
  <si>
    <t>El uso del dispositivo es obligatorio para todos los ingresos a las sucursales virtuales bancarias.</t>
  </si>
  <si>
    <t>Con corte al 31 de octubre del 2022, no se ha tenido ningún requisito por parte del ente de control con respecto a sanciones de algún funcionario por corrupción</t>
  </si>
  <si>
    <t>(Número de hechos sancionados por corrupción/# número de quejas por corrupción)*100%.</t>
  </si>
  <si>
    <t>No hay procesos disciplinarios en curso</t>
  </si>
  <si>
    <t>Se hace cumplimiento de las normas generales  respecto a inhabilidades e incompatibilidades</t>
  </si>
  <si>
    <t>El cumplimiento es total</t>
  </si>
  <si>
    <t>Con corte al 31 de octubre del 2022, se ha cumplido con la meta estblecida para el presente indicador</t>
  </si>
  <si>
    <t>Para el presente seguimiento se  realizaron las consultas en la página de la Contaduría General de la Nación y se verificaron todos los actos administrativos aplicables a la UTP .</t>
  </si>
  <si>
    <t>Para el presente seguimiento se  realizaron las veirifcaciones con el  Nuevo Marco Normativo para Entidades de Gobierno y Manual de Políticas de la UTP</t>
  </si>
  <si>
    <t xml:space="preserve">Se dio la aplicación a los cambios que se preentaron en la norma. </t>
  </si>
  <si>
    <t>Manual de Políticas de la UTP https://media.utp.edu.co/archivos/RR%206775%20DE%202021-MANUAL%20DE%20GESTION%20CONTABLE%20VERSION%202021%20con%20Manual.pdf</t>
  </si>
  <si>
    <t>De los 53 acuerdos generados por el Consejo Académico y Superior, analizados a fecha de corte 31 de octubre de 2022, se pudo verificar 49 de estos a través de los conceptos administrativos y financieros enviados por medio de memorandos</t>
  </si>
  <si>
    <t>Se ha realizado la doble verificación a los conceptos emitidos</t>
  </si>
  <si>
    <t>Se ha solicitado la información a los proponentes cuando no está completa</t>
  </si>
  <si>
    <t>Se ha realizado las recomendaciones previas</t>
  </si>
  <si>
    <t>Ya inició el curso de Educación financiera en donde se incluirá un capítulo del tema. A la fecha no se ha desarrollado.</t>
  </si>
  <si>
    <t>Se preesentaron 2 cortes de fibra a nivel nacional el miércoles 15 septiembre y el vieres 17 e septiembre que entotal duraron 3.</t>
  </si>
  <si>
    <t>Control funcionando correctamente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</si>
</sst>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sz val="8"/>
      <color rgb="FFFF0000"/>
      <name val="Arial"/>
      <family val="2"/>
    </font>
    <font>
      <sz val="8"/>
      <color rgb="FF00B050"/>
      <name val="Arial"/>
      <family val="2"/>
    </font>
    <font>
      <sz val="10"/>
      <color rgb="FF00B050"/>
      <name val="Calibri"/>
      <family val="2"/>
      <scheme val="minor"/>
    </font>
    <font>
      <sz val="9"/>
      <color rgb="FF00B050"/>
      <name val="Arial"/>
      <family val="2"/>
    </font>
    <font>
      <b/>
      <sz val="10"/>
      <color rgb="FF00B050"/>
      <name val="Calibri"/>
      <family val="2"/>
      <scheme val="minor"/>
    </font>
    <font>
      <sz val="10"/>
      <color rgb="FF00B050"/>
      <name val="Arial"/>
      <family val="2"/>
    </font>
  </fonts>
  <fills count="1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theme="8" tint="0.39997558519241921"/>
        <bgColor indexed="64"/>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555">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5"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7" xfId="0" applyFont="1" applyBorder="1"/>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4"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34" fillId="2" borderId="5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22" fillId="0" borderId="0" xfId="0" applyFont="1" applyBorder="1" applyAlignment="1">
      <alignment vertical="center" wrapText="1"/>
    </xf>
    <xf numFmtId="0" fontId="5" fillId="2" borderId="43" xfId="0" applyFont="1" applyFill="1" applyBorder="1" applyAlignment="1">
      <alignment horizontal="center" vertical="center" wrapText="1"/>
    </xf>
    <xf numFmtId="0" fontId="15" fillId="0" borderId="33"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16" fillId="9" borderId="17" xfId="0"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8" fillId="8" borderId="33"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38" fillId="14" borderId="34" xfId="0" applyFont="1" applyFill="1" applyBorder="1" applyAlignment="1">
      <alignment horizontal="center" vertical="center" wrapText="1"/>
    </xf>
    <xf numFmtId="0" fontId="38" fillId="7" borderId="34"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10" borderId="44"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9" fillId="10" borderId="0" xfId="0" applyFont="1" applyFill="1" applyAlignment="1">
      <alignment horizontal="center" vertical="center" wrapText="1"/>
    </xf>
    <xf numFmtId="0" fontId="39"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7" fillId="10" borderId="0" xfId="0" applyFont="1" applyFill="1" applyBorder="1" applyAlignment="1">
      <alignment horizontal="center" vertical="center" wrapText="1"/>
    </xf>
    <xf numFmtId="0" fontId="3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1"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14" fontId="43" fillId="0" borderId="56" xfId="0" applyNumberFormat="1" applyFont="1" applyBorder="1" applyAlignment="1">
      <alignment horizontal="center" vertical="center" wrapText="1"/>
    </xf>
    <xf numFmtId="0" fontId="42" fillId="0" borderId="57" xfId="0" applyFont="1" applyBorder="1" applyAlignment="1">
      <alignment horizontal="center" vertical="center" wrapText="1"/>
    </xf>
    <xf numFmtId="0" fontId="43" fillId="0" borderId="58" xfId="0" applyFont="1" applyBorder="1" applyAlignment="1">
      <alignment horizontal="center" vertical="center" wrapText="1"/>
    </xf>
    <xf numFmtId="0" fontId="41" fillId="0" borderId="59" xfId="0" applyFont="1" applyBorder="1" applyAlignment="1">
      <alignment horizontal="center" vertical="center" wrapText="1"/>
    </xf>
    <xf numFmtId="0" fontId="5" fillId="2" borderId="61"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1" xfId="0" applyFont="1" applyBorder="1" applyAlignment="1">
      <alignment vertical="center" wrapText="1"/>
    </xf>
    <xf numFmtId="0" fontId="2" fillId="2" borderId="5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1" fillId="10" borderId="20" xfId="0" applyFont="1" applyFill="1" applyBorder="1" applyAlignment="1" applyProtection="1">
      <alignment horizontal="center" vertical="center" wrapText="1"/>
    </xf>
    <xf numFmtId="0" fontId="21" fillId="10" borderId="12" xfId="0" applyFont="1" applyFill="1" applyBorder="1" applyAlignment="1" applyProtection="1">
      <alignment horizontal="center" vertical="center" wrapText="1"/>
    </xf>
    <xf numFmtId="0" fontId="16" fillId="9" borderId="19"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29" fillId="2"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6" fillId="9" borderId="2"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2"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17" fillId="2" borderId="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16" fillId="9" borderId="13" xfId="0"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6" fillId="9" borderId="10"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5" fillId="0" borderId="2" xfId="0" applyFont="1" applyBorder="1" applyAlignment="1">
      <alignment horizontal="center" vertical="center" wrapText="1"/>
    </xf>
    <xf numFmtId="14" fontId="45" fillId="0" borderId="2" xfId="0" applyNumberFormat="1" applyFont="1" applyBorder="1" applyAlignment="1">
      <alignment horizontal="center" vertical="center" wrapText="1"/>
    </xf>
    <xf numFmtId="0" fontId="45" fillId="0" borderId="10" xfId="0" applyFont="1" applyBorder="1" applyAlignment="1">
      <alignment horizontal="center" vertical="center" wrapText="1"/>
    </xf>
    <xf numFmtId="0" fontId="34" fillId="2" borderId="43"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16" borderId="51" xfId="0" applyFont="1" applyFill="1" applyBorder="1" applyAlignment="1">
      <alignment horizontal="center" vertical="center" wrapText="1"/>
    </xf>
    <xf numFmtId="0" fontId="2" fillId="16" borderId="52" xfId="0" applyFont="1" applyFill="1" applyBorder="1" applyAlignment="1">
      <alignment horizontal="center" vertical="center" wrapText="1"/>
    </xf>
    <xf numFmtId="0" fontId="2" fillId="16" borderId="63"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0" fontId="17" fillId="2" borderId="13"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center" vertical="top" wrapText="1"/>
    </xf>
    <xf numFmtId="0" fontId="15" fillId="0" borderId="2" xfId="0" applyFont="1" applyFill="1" applyBorder="1" applyAlignment="1" applyProtection="1">
      <alignment horizontal="center" vertical="center" wrapText="1"/>
    </xf>
    <xf numFmtId="0" fontId="15" fillId="2" borderId="13" xfId="0" applyFont="1" applyFill="1" applyBorder="1" applyAlignment="1" applyProtection="1">
      <alignment horizontal="left" vertical="center" wrapText="1"/>
    </xf>
    <xf numFmtId="0" fontId="15" fillId="2" borderId="13" xfId="0" applyFont="1" applyFill="1" applyBorder="1" applyAlignment="1" applyProtection="1">
      <alignment horizontal="center" vertical="top" wrapText="1"/>
    </xf>
    <xf numFmtId="0" fontId="15" fillId="0" borderId="13" xfId="0" applyFont="1" applyFill="1" applyBorder="1" applyAlignment="1" applyProtection="1">
      <alignment horizontal="center" vertical="center" wrapText="1"/>
    </xf>
    <xf numFmtId="0" fontId="15" fillId="10" borderId="2"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51" xfId="0" applyFont="1" applyFill="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14" fontId="13" fillId="2" borderId="2"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5" fillId="2" borderId="3"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protection hidden="1"/>
    </xf>
    <xf numFmtId="0" fontId="22" fillId="9" borderId="2" xfId="0" applyFont="1" applyFill="1" applyBorder="1" applyAlignment="1" applyProtection="1">
      <alignment horizontal="center" vertical="center" wrapText="1"/>
    </xf>
    <xf numFmtId="9" fontId="19" fillId="9" borderId="2" xfId="0" applyNumberFormat="1" applyFont="1" applyFill="1" applyBorder="1" applyAlignment="1" applyProtection="1">
      <alignment horizontal="center" vertical="center" wrapText="1"/>
      <protection hidden="1"/>
    </xf>
    <xf numFmtId="0" fontId="20" fillId="9"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17" fillId="2" borderId="2" xfId="0" applyFont="1" applyFill="1" applyBorder="1" applyAlignment="1" applyProtection="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15" fillId="0" borderId="2"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5" fillId="0" borderId="0" xfId="0" applyFont="1" applyFill="1" applyAlignment="1">
      <alignment horizontal="center" vertical="center" wrapText="1"/>
    </xf>
    <xf numFmtId="0" fontId="6" fillId="0" borderId="5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8" fillId="0" borderId="0" xfId="0" applyFont="1" applyFill="1" applyAlignment="1">
      <alignment horizontal="center" vertical="center" wrapText="1"/>
    </xf>
    <xf numFmtId="0" fontId="21" fillId="0" borderId="4" xfId="0" applyFont="1" applyFill="1" applyBorder="1" applyAlignment="1" applyProtection="1">
      <alignment horizontal="center" vertical="center" wrapText="1"/>
    </xf>
    <xf numFmtId="0" fontId="15" fillId="10" borderId="0" xfId="0" applyFont="1" applyFill="1" applyBorder="1" applyAlignment="1" applyProtection="1">
      <alignment vertical="center" wrapText="1"/>
    </xf>
    <xf numFmtId="0" fontId="21" fillId="10" borderId="0"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40" fillId="18" borderId="10" xfId="0" applyFont="1" applyFill="1" applyBorder="1" applyAlignment="1" applyProtection="1">
      <alignment horizontal="center" vertical="center" wrapText="1"/>
      <protection locked="0"/>
    </xf>
    <xf numFmtId="0" fontId="40" fillId="18" borderId="31" xfId="0" applyFont="1" applyFill="1" applyBorder="1" applyAlignment="1" applyProtection="1">
      <alignment horizontal="center" vertical="center" wrapText="1"/>
      <protection locked="0"/>
    </xf>
    <xf numFmtId="0" fontId="40" fillId="18" borderId="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40" fillId="18" borderId="2"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3" fillId="18" borderId="2" xfId="0" applyFont="1" applyFill="1" applyBorder="1" applyAlignment="1" applyProtection="1">
      <alignment horizontal="center" vertical="center" wrapText="1"/>
      <protection locked="0"/>
    </xf>
    <xf numFmtId="0" fontId="4" fillId="18"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9" fontId="36" fillId="0" borderId="2"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xf>
    <xf numFmtId="9" fontId="17" fillId="0" borderId="2" xfId="1"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50" fillId="0" borderId="2" xfId="0" applyFont="1" applyFill="1" applyBorder="1" applyAlignment="1" applyProtection="1">
      <alignment horizontal="center" vertical="center" wrapText="1"/>
      <protection locked="0"/>
    </xf>
    <xf numFmtId="0" fontId="3" fillId="18" borderId="1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9" fillId="0" borderId="2"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0" xfId="0" applyNumberFormat="1" applyFont="1" applyFill="1" applyBorder="1" applyAlignment="1" applyProtection="1">
      <alignment horizontal="center" vertical="center"/>
    </xf>
    <xf numFmtId="14" fontId="27" fillId="0"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4" fillId="9" borderId="2"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7" fillId="0" borderId="2" xfId="0" applyFont="1" applyFill="1" applyBorder="1" applyAlignment="1" applyProtection="1">
      <alignment horizontal="center" vertical="center" wrapText="1"/>
    </xf>
    <xf numFmtId="0" fontId="46" fillId="18" borderId="2"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35"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6" fillId="9" borderId="45" xfId="0" applyFont="1" applyFill="1" applyBorder="1" applyAlignment="1" applyProtection="1">
      <alignment horizontal="center" vertical="center" wrapText="1"/>
    </xf>
    <xf numFmtId="0" fontId="16" fillId="9" borderId="64"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36" xfId="0" applyFont="1" applyFill="1" applyBorder="1" applyAlignment="1" applyProtection="1">
      <alignment horizontal="center" vertical="center" wrapText="1"/>
    </xf>
    <xf numFmtId="0" fontId="16" fillId="9" borderId="46"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6" fillId="9" borderId="47"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5" fillId="0" borderId="3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5" fillId="5" borderId="2" xfId="2"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20" fontId="13" fillId="5" borderId="1" xfId="0"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protection locked="0"/>
    </xf>
    <xf numFmtId="0" fontId="15" fillId="5" borderId="18" xfId="0" applyFont="1" applyFill="1" applyBorder="1" applyAlignment="1" applyProtection="1">
      <alignment horizontal="center" vertical="center" wrapText="1"/>
      <protection locked="0"/>
    </xf>
    <xf numFmtId="0" fontId="15" fillId="5" borderId="31"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3" fillId="5" borderId="66"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xf>
    <xf numFmtId="9" fontId="15" fillId="5" borderId="1" xfId="2"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xf>
    <xf numFmtId="9" fontId="15" fillId="5" borderId="2"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5" borderId="13" xfId="1" applyNumberFormat="1"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protection locked="0"/>
    </xf>
    <xf numFmtId="0" fontId="22" fillId="2" borderId="35" xfId="0" applyFont="1" applyFill="1" applyBorder="1" applyAlignment="1" applyProtection="1">
      <alignment horizontal="center" vertical="center" wrapText="1"/>
      <protection locked="0"/>
    </xf>
    <xf numFmtId="1" fontId="15" fillId="5" borderId="18" xfId="2" applyNumberFormat="1" applyFont="1" applyFill="1" applyBorder="1" applyAlignment="1" applyProtection="1">
      <alignment horizontal="center" vertical="center" wrapText="1"/>
      <protection locked="0"/>
    </xf>
    <xf numFmtId="1" fontId="15" fillId="5" borderId="31" xfId="2" applyNumberFormat="1" applyFont="1" applyFill="1" applyBorder="1" applyAlignment="1" applyProtection="1">
      <alignment horizontal="center" vertical="center" wrapText="1"/>
      <protection locked="0"/>
    </xf>
    <xf numFmtId="1" fontId="15" fillId="5" borderId="17" xfId="2" applyNumberFormat="1" applyFont="1" applyFill="1" applyBorder="1" applyAlignment="1" applyProtection="1">
      <alignment horizontal="center" vertical="center" wrapText="1"/>
      <protection locked="0"/>
    </xf>
    <xf numFmtId="0" fontId="19" fillId="2" borderId="38"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9" fillId="2" borderId="10" xfId="0" applyFont="1" applyFill="1" applyBorder="1" applyAlignment="1" applyProtection="1">
      <alignment horizontal="center" vertical="center" wrapText="1"/>
    </xf>
    <xf numFmtId="0" fontId="19" fillId="2" borderId="3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0" fontId="15" fillId="5" borderId="1" xfId="2" applyNumberFormat="1"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2" fontId="15" fillId="5" borderId="1" xfId="2" applyNumberFormat="1" applyFont="1" applyFill="1" applyBorder="1" applyAlignment="1" applyProtection="1">
      <alignment horizontal="center" vertical="center" wrapText="1"/>
      <protection locked="0"/>
    </xf>
    <xf numFmtId="2" fontId="15" fillId="5" borderId="2" xfId="2"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0"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16" fillId="9" borderId="35" xfId="0" applyFont="1" applyFill="1" applyBorder="1" applyAlignment="1" applyProtection="1">
      <alignment horizontal="center" vertical="center" wrapText="1"/>
    </xf>
    <xf numFmtId="0" fontId="16" fillId="9" borderId="32"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16" fillId="9" borderId="48"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22" xfId="0" applyFont="1" applyBorder="1" applyAlignment="1">
      <alignment horizontal="center" vertical="top" wrapText="1"/>
    </xf>
    <xf numFmtId="0" fontId="19" fillId="0" borderId="27" xfId="0" applyFont="1" applyBorder="1" applyAlignment="1">
      <alignment horizontal="center" vertical="top" wrapText="1"/>
    </xf>
    <xf numFmtId="0" fontId="17" fillId="0" borderId="0" xfId="0" applyFont="1" applyBorder="1" applyAlignment="1">
      <alignment horizontal="center"/>
    </xf>
    <xf numFmtId="0" fontId="17" fillId="0" borderId="24" xfId="0" applyFont="1" applyBorder="1" applyAlignment="1">
      <alignment horizontal="center"/>
    </xf>
    <xf numFmtId="0" fontId="19" fillId="0" borderId="24" xfId="0" applyFont="1" applyBorder="1" applyAlignment="1">
      <alignment horizontal="center" vertical="top" wrapText="1"/>
    </xf>
    <xf numFmtId="0" fontId="19" fillId="0" borderId="0" xfId="0" applyFont="1" applyBorder="1" applyAlignment="1">
      <alignment horizontal="center" vertical="center" wrapText="1"/>
    </xf>
    <xf numFmtId="0" fontId="18" fillId="0" borderId="0" xfId="0" applyFont="1" applyBorder="1" applyAlignment="1">
      <alignment horizontal="justify" vertical="top" wrapText="1"/>
    </xf>
    <xf numFmtId="0" fontId="19" fillId="0" borderId="7" xfId="0" applyFont="1" applyBorder="1" applyAlignment="1">
      <alignment horizontal="center" wrapText="1"/>
    </xf>
    <xf numFmtId="0" fontId="17" fillId="0" borderId="4" xfId="0" applyFont="1" applyBorder="1" applyAlignment="1">
      <alignment horizontal="center"/>
    </xf>
    <xf numFmtId="0" fontId="13" fillId="0" borderId="4" xfId="0" applyFont="1" applyBorder="1" applyAlignment="1">
      <alignment horizontal="center" vertical="top" wrapText="1"/>
    </xf>
    <xf numFmtId="0" fontId="17" fillId="0" borderId="3" xfId="0" applyFont="1" applyBorder="1" applyAlignment="1">
      <alignment horizontal="center"/>
    </xf>
    <xf numFmtId="0" fontId="13" fillId="0" borderId="0" xfId="0" quotePrefix="1" applyFont="1" applyBorder="1" applyAlignment="1">
      <alignment horizontal="left" vertical="center" wrapText="1"/>
    </xf>
    <xf numFmtId="0" fontId="13" fillId="0" borderId="0" xfId="0"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top" wrapText="1"/>
    </xf>
    <xf numFmtId="0" fontId="19" fillId="0" borderId="28" xfId="0" applyFont="1" applyBorder="1" applyAlignment="1">
      <alignment horizontal="center" vertical="top" wrapText="1"/>
    </xf>
    <xf numFmtId="0" fontId="17" fillId="0" borderId="9" xfId="0" applyFont="1" applyBorder="1" applyAlignment="1">
      <alignment horizontal="center"/>
    </xf>
    <xf numFmtId="0" fontId="17" fillId="0" borderId="25" xfId="0" applyFont="1" applyBorder="1" applyAlignment="1">
      <alignment horizontal="center"/>
    </xf>
    <xf numFmtId="0" fontId="17" fillId="0" borderId="32" xfId="0" applyFont="1" applyBorder="1" applyAlignment="1">
      <alignment horizontal="center"/>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Border="1" applyAlignment="1">
      <alignment horizontal="center" vertical="top" wrapText="1"/>
    </xf>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23" fillId="0" borderId="29" xfId="0" applyFont="1" applyBorder="1" applyAlignment="1">
      <alignment horizontal="center"/>
    </xf>
    <xf numFmtId="0" fontId="23" fillId="0" borderId="16" xfId="0" applyFont="1" applyBorder="1" applyAlignment="1">
      <alignment horizontal="center"/>
    </xf>
    <xf numFmtId="0" fontId="23" fillId="0" borderId="30" xfId="0" applyFont="1" applyBorder="1" applyAlignment="1">
      <alignment horizont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 fillId="10" borderId="0" xfId="0" applyFont="1" applyFill="1" applyBorder="1" applyAlignment="1">
      <alignment horizontal="center" vertical="center" wrapText="1"/>
    </xf>
    <xf numFmtId="0" fontId="40" fillId="10" borderId="0" xfId="0" applyFont="1" applyFill="1" applyBorder="1" applyAlignment="1">
      <alignment horizontal="center" vertical="center" wrapText="1"/>
    </xf>
    <xf numFmtId="0" fontId="17" fillId="0" borderId="23" xfId="0" applyFont="1" applyFill="1" applyBorder="1" applyAlignment="1">
      <alignment horizontal="center"/>
    </xf>
    <xf numFmtId="0" fontId="17" fillId="0" borderId="24" xfId="0" applyFont="1" applyFill="1" applyBorder="1" applyAlignment="1">
      <alignment horizontal="center"/>
    </xf>
    <xf numFmtId="0" fontId="17" fillId="0" borderId="5" xfId="0" applyFont="1" applyFill="1" applyBorder="1" applyAlignment="1">
      <alignment horizontal="center"/>
    </xf>
    <xf numFmtId="0" fontId="31" fillId="11" borderId="26"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3" fillId="0" borderId="0" xfId="0" applyFont="1" applyBorder="1" applyAlignment="1">
      <alignment horizontal="center" vertical="top" wrapText="1"/>
    </xf>
    <xf numFmtId="0" fontId="3" fillId="2" borderId="10" xfId="0" applyFont="1" applyFill="1" applyBorder="1" applyAlignment="1">
      <alignment horizontal="center" vertical="center" textRotation="90" wrapText="1"/>
    </xf>
    <xf numFmtId="0" fontId="3" fillId="2" borderId="3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3" xfId="0" applyFont="1" applyBorder="1" applyAlignment="1">
      <alignment horizontal="center" vertical="top" wrapText="1"/>
    </xf>
    <xf numFmtId="0" fontId="19" fillId="0" borderId="5" xfId="0" applyFont="1" applyBorder="1" applyAlignment="1">
      <alignment horizontal="center" vertical="top" wrapText="1"/>
    </xf>
    <xf numFmtId="0" fontId="9" fillId="0" borderId="22"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4" fillId="10" borderId="43"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3" fillId="10" borderId="43" xfId="0" applyFont="1" applyFill="1" applyBorder="1" applyAlignment="1">
      <alignment horizontal="left" vertical="center" wrapText="1"/>
    </xf>
    <xf numFmtId="0" fontId="3" fillId="10" borderId="33" xfId="0" applyFont="1" applyFill="1" applyBorder="1" applyAlignment="1">
      <alignment horizontal="left" vertical="center" wrapText="1"/>
    </xf>
    <xf numFmtId="0" fontId="3" fillId="10" borderId="23"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3"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40" fillId="10" borderId="34"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1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0" fillId="10" borderId="19"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9" fillId="10" borderId="6" xfId="0" applyFont="1" applyFill="1" applyBorder="1" applyAlignment="1">
      <alignment horizontal="right" vertical="center" wrapText="1"/>
    </xf>
  </cellXfs>
  <cellStyles count="4">
    <cellStyle name="Normal" xfId="0" builtinId="0"/>
    <cellStyle name="Normal 2" xfId="3"/>
    <cellStyle name="Porcentaje" xfId="1" builtinId="5"/>
    <cellStyle name="Porcentaje 2" xfId="2"/>
  </cellStyles>
  <dxfs count="8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gray125"/>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FF9F9F"/>
      <color rgb="FF6BA42C"/>
      <color rgb="FFFFCC00"/>
      <color rgb="FFFF5050"/>
      <color rgb="FFFFFFCC"/>
      <color rgb="FFBCE292"/>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twoCellAnchor>
    <xdr:from>
      <xdr:col>0</xdr:col>
      <xdr:colOff>0</xdr:colOff>
      <xdr:row>0</xdr:row>
      <xdr:rowOff>0</xdr:rowOff>
    </xdr:from>
    <xdr:to>
      <xdr:col>7</xdr:col>
      <xdr:colOff>523875</xdr:colOff>
      <xdr:row>8</xdr:row>
      <xdr:rowOff>0</xdr:rowOff>
    </xdr:to>
    <xdr:sp macro="" textlink="">
      <xdr:nvSpPr>
        <xdr:cNvPr id="1027" name="Rectangle 3" hidden="1">
          <a:extLst>
            <a:ext uri="{FF2B5EF4-FFF2-40B4-BE49-F238E27FC236}">
              <a16:creationId xmlns:a16="http://schemas.microsoft.com/office/drawing/2014/main" id="{00000000-0008-0000-00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523875</xdr:colOff>
      <xdr:row>8</xdr:row>
      <xdr:rowOff>0</xdr:rowOff>
    </xdr:to>
    <xdr:sp macro="" textlink="">
      <xdr:nvSpPr>
        <xdr:cNvPr id="4" name="Rectangle 3" hidden="1">
          <a:extLst>
            <a:ext uri="{FF2B5EF4-FFF2-40B4-BE49-F238E27FC236}">
              <a16:creationId xmlns:a16="http://schemas.microsoft.com/office/drawing/2014/main" id="{00000000-0008-0000-0000-000004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48119"/>
  <sheetViews>
    <sheetView zoomScale="80" zoomScaleNormal="80" zoomScaleSheetLayoutView="130" workbookViewId="0">
      <selection activeCell="B6" sqref="B6:L6"/>
    </sheetView>
  </sheetViews>
  <sheetFormatPr baseColWidth="10" defaultColWidth="11.42578125" defaultRowHeight="12.75" x14ac:dyDescent="0.2"/>
  <cols>
    <col min="1" max="1" width="7.85546875" style="3" bestFit="1" customWidth="1"/>
    <col min="2" max="2" width="14.140625" style="3" customWidth="1"/>
    <col min="3" max="3" width="26" style="3" customWidth="1"/>
    <col min="4" max="4" width="25.85546875" style="3" customWidth="1"/>
    <col min="5" max="5" width="20" style="3" customWidth="1"/>
    <col min="6" max="6" width="10.42578125" style="3" customWidth="1"/>
    <col min="7" max="7" width="14.5703125" style="3" customWidth="1"/>
    <col min="8" max="8" width="26.5703125" style="231" customWidth="1"/>
    <col min="9" max="9" width="14.140625" style="285" customWidth="1"/>
    <col min="10" max="10" width="41.140625" style="4" customWidth="1"/>
    <col min="11" max="11" width="30.7109375" style="4" customWidth="1"/>
    <col min="12" max="12" width="25.140625" style="4" customWidth="1"/>
    <col min="13" max="13" width="13.5703125" style="4" customWidth="1"/>
    <col min="14" max="14" width="11" style="4" hidden="1" customWidth="1"/>
    <col min="15" max="15" width="12.85546875" style="4" customWidth="1"/>
    <col min="16" max="16" width="7.5703125" style="4" hidden="1" customWidth="1"/>
    <col min="17" max="17" width="10.28515625" style="4" customWidth="1"/>
    <col min="18" max="18" width="24.42578125" style="4" customWidth="1"/>
    <col min="19" max="19" width="4.85546875" style="4" hidden="1" customWidth="1"/>
    <col min="20" max="20" width="5.5703125" style="4" hidden="1" customWidth="1"/>
    <col min="21" max="21" width="5.85546875" style="4" hidden="1" customWidth="1"/>
    <col min="22" max="22" width="32.140625" style="4" customWidth="1"/>
    <col min="23" max="23" width="6.140625" style="4" hidden="1" customWidth="1"/>
    <col min="24" max="24" width="5.42578125" style="151" hidden="1" customWidth="1"/>
    <col min="25" max="25" width="7.85546875" style="151" hidden="1" customWidth="1"/>
    <col min="26" max="26" width="14" style="4" customWidth="1"/>
    <col min="27" max="27" width="12.7109375" style="3" customWidth="1"/>
    <col min="28" max="28" width="8.42578125" style="151" hidden="1" customWidth="1"/>
    <col min="29" max="29" width="3.7109375" style="151" hidden="1" customWidth="1"/>
    <col min="30" max="30" width="6.140625" style="151" hidden="1" customWidth="1"/>
    <col min="31" max="31" width="13.28515625" style="4" customWidth="1"/>
    <col min="32" max="32" width="17.140625" style="3" customWidth="1"/>
    <col min="33" max="33" width="6.28515625" style="151" hidden="1" customWidth="1"/>
    <col min="34" max="34" width="5.5703125" style="151" hidden="1" customWidth="1"/>
    <col min="35" max="35" width="6.5703125" style="151" hidden="1" customWidth="1"/>
    <col min="36" max="36" width="11.7109375" style="4" customWidth="1"/>
    <col min="37" max="37" width="12.85546875" style="4" customWidth="1"/>
    <col min="38" max="38" width="5.5703125" style="151" hidden="1" customWidth="1"/>
    <col min="39" max="39" width="4.42578125" style="151" hidden="1" customWidth="1"/>
    <col min="40" max="40" width="7.140625" style="151" hidden="1" customWidth="1"/>
    <col min="41" max="41" width="12.42578125" style="4" customWidth="1"/>
    <col min="42" max="42" width="5.5703125" style="4" hidden="1" customWidth="1"/>
    <col min="43" max="43" width="11.85546875" style="34" customWidth="1"/>
    <col min="44" max="44" width="15.140625" style="4" customWidth="1"/>
    <col min="45" max="45" width="11.7109375" style="4" customWidth="1"/>
    <col min="46" max="46" width="25.140625" style="4" customWidth="1"/>
    <col min="47" max="47" width="7.42578125" style="4" customWidth="1"/>
    <col min="48" max="48" width="11.28515625" style="43" customWidth="1"/>
    <col min="49" max="49" width="25.42578125" style="3" customWidth="1"/>
    <col min="50" max="50" width="12.140625" style="43" customWidth="1"/>
    <col min="51" max="51" width="17.140625" style="3" customWidth="1"/>
    <col min="52" max="16384" width="11.42578125" style="3"/>
  </cols>
  <sheetData>
    <row r="1" spans="1:51" s="1" customFormat="1" ht="18.75" customHeight="1" x14ac:dyDescent="0.2">
      <c r="A1" s="76"/>
      <c r="B1" s="77"/>
      <c r="C1" s="77"/>
      <c r="D1" s="77"/>
      <c r="E1" s="77"/>
      <c r="F1" s="77"/>
      <c r="G1" s="77"/>
      <c r="H1" s="230"/>
      <c r="I1" s="292"/>
      <c r="J1" s="269"/>
      <c r="K1" s="78"/>
      <c r="L1" s="78"/>
      <c r="M1" s="78"/>
      <c r="N1" s="78"/>
      <c r="O1" s="78"/>
      <c r="P1" s="78"/>
      <c r="Q1" s="78"/>
      <c r="R1" s="78"/>
      <c r="S1" s="78"/>
      <c r="T1" s="78"/>
      <c r="U1" s="78"/>
      <c r="V1" s="233"/>
      <c r="W1" s="78"/>
      <c r="X1" s="78"/>
      <c r="Y1" s="78"/>
      <c r="Z1" s="78"/>
      <c r="AA1" s="206"/>
      <c r="AB1" s="78"/>
      <c r="AC1" s="78"/>
      <c r="AD1" s="78"/>
      <c r="AE1" s="78"/>
      <c r="AF1" s="206"/>
      <c r="AG1" s="78"/>
      <c r="AH1" s="78"/>
      <c r="AI1" s="78"/>
      <c r="AJ1" s="78"/>
      <c r="AK1" s="78"/>
      <c r="AL1" s="78"/>
      <c r="AM1" s="78"/>
      <c r="AN1" s="78"/>
      <c r="AO1" s="78"/>
      <c r="AP1" s="78"/>
      <c r="AQ1" s="78"/>
      <c r="AR1" s="78"/>
      <c r="AS1" s="78"/>
      <c r="AT1" s="78"/>
      <c r="AU1" s="78"/>
      <c r="AV1" s="78"/>
      <c r="AW1" s="213"/>
      <c r="AX1" s="160" t="s">
        <v>60</v>
      </c>
      <c r="AY1" s="218" t="s">
        <v>448</v>
      </c>
    </row>
    <row r="2" spans="1:51" s="1" customFormat="1" ht="18.75" customHeight="1" x14ac:dyDescent="0.2">
      <c r="A2" s="79"/>
      <c r="B2" s="18"/>
      <c r="C2" s="18"/>
      <c r="D2" s="18"/>
      <c r="E2" s="18"/>
      <c r="F2" s="18"/>
      <c r="G2" s="18"/>
      <c r="H2" s="247"/>
      <c r="I2" s="292"/>
      <c r="J2" s="86"/>
      <c r="K2" s="40"/>
      <c r="L2" s="40"/>
      <c r="M2" s="362" t="s">
        <v>62</v>
      </c>
      <c r="N2" s="362"/>
      <c r="O2" s="362"/>
      <c r="P2" s="362"/>
      <c r="Q2" s="362"/>
      <c r="R2" s="362"/>
      <c r="S2" s="362"/>
      <c r="T2" s="362"/>
      <c r="U2" s="362"/>
      <c r="V2" s="362"/>
      <c r="W2" s="362"/>
      <c r="X2" s="362"/>
      <c r="Y2" s="362"/>
      <c r="Z2" s="362"/>
      <c r="AA2" s="86"/>
      <c r="AB2" s="40"/>
      <c r="AC2" s="40"/>
      <c r="AD2" s="40"/>
      <c r="AE2" s="40"/>
      <c r="AF2" s="86"/>
      <c r="AG2" s="40"/>
      <c r="AH2" s="40"/>
      <c r="AI2" s="40"/>
      <c r="AJ2" s="40"/>
      <c r="AK2" s="40"/>
      <c r="AL2" s="40"/>
      <c r="AM2" s="40"/>
      <c r="AN2" s="40"/>
      <c r="AO2" s="40"/>
      <c r="AP2" s="40"/>
      <c r="AQ2" s="40"/>
      <c r="AR2" s="40"/>
      <c r="AS2" s="40"/>
      <c r="AT2" s="40"/>
      <c r="AU2" s="40"/>
      <c r="AV2" s="40"/>
      <c r="AW2" s="214"/>
      <c r="AX2" s="161" t="s">
        <v>412</v>
      </c>
      <c r="AY2" s="218">
        <v>2</v>
      </c>
    </row>
    <row r="3" spans="1:51" s="1" customFormat="1" ht="18.75" customHeight="1" x14ac:dyDescent="0.2">
      <c r="A3" s="79"/>
      <c r="B3" s="40"/>
      <c r="C3" s="40"/>
      <c r="D3" s="40"/>
      <c r="E3" s="40"/>
      <c r="F3" s="40"/>
      <c r="G3" s="40"/>
      <c r="H3" s="247"/>
      <c r="I3" s="293"/>
      <c r="J3" s="40"/>
      <c r="K3" s="40"/>
      <c r="L3" s="40"/>
      <c r="M3" s="362" t="s">
        <v>416</v>
      </c>
      <c r="N3" s="362"/>
      <c r="O3" s="362"/>
      <c r="P3" s="362"/>
      <c r="Q3" s="362"/>
      <c r="R3" s="362"/>
      <c r="S3" s="362"/>
      <c r="T3" s="362"/>
      <c r="U3" s="362"/>
      <c r="V3" s="362"/>
      <c r="W3" s="362"/>
      <c r="X3" s="362"/>
      <c r="Y3" s="362"/>
      <c r="Z3" s="362"/>
      <c r="AA3" s="86"/>
      <c r="AB3" s="40"/>
      <c r="AC3" s="40"/>
      <c r="AD3" s="40"/>
      <c r="AE3" s="40"/>
      <c r="AF3" s="86"/>
      <c r="AG3" s="40"/>
      <c r="AH3" s="40"/>
      <c r="AI3" s="40"/>
      <c r="AJ3" s="40"/>
      <c r="AK3" s="40"/>
      <c r="AL3" s="40"/>
      <c r="AM3" s="40"/>
      <c r="AN3" s="40"/>
      <c r="AO3" s="40"/>
      <c r="AP3" s="40"/>
      <c r="AQ3" s="40"/>
      <c r="AR3" s="40"/>
      <c r="AS3" s="40"/>
      <c r="AT3" s="40"/>
      <c r="AU3" s="40"/>
      <c r="AV3" s="40"/>
      <c r="AW3" s="214"/>
      <c r="AX3" s="161" t="s">
        <v>413</v>
      </c>
      <c r="AY3" s="219">
        <v>43950</v>
      </c>
    </row>
    <row r="4" spans="1:51" s="1" customFormat="1" ht="19.5" customHeight="1" thickBot="1" x14ac:dyDescent="0.25">
      <c r="A4" s="79"/>
      <c r="B4" s="40"/>
      <c r="C4" s="40"/>
      <c r="D4" s="40"/>
      <c r="E4" s="40"/>
      <c r="F4" s="40"/>
      <c r="G4" s="40"/>
      <c r="H4" s="247"/>
      <c r="I4" s="291"/>
      <c r="J4" s="40"/>
      <c r="K4" s="40"/>
      <c r="L4" s="40"/>
      <c r="M4" s="362"/>
      <c r="N4" s="362"/>
      <c r="O4" s="362"/>
      <c r="P4" s="362"/>
      <c r="Q4" s="362"/>
      <c r="R4" s="362"/>
      <c r="S4" s="362"/>
      <c r="T4" s="362"/>
      <c r="U4" s="362"/>
      <c r="V4" s="362"/>
      <c r="W4" s="362"/>
      <c r="X4" s="362"/>
      <c r="Y4" s="362"/>
      <c r="Z4" s="362"/>
      <c r="AA4" s="86"/>
      <c r="AB4" s="40"/>
      <c r="AC4" s="40"/>
      <c r="AD4" s="40"/>
      <c r="AE4" s="40"/>
      <c r="AF4" s="86"/>
      <c r="AG4" s="40"/>
      <c r="AH4" s="40"/>
      <c r="AI4" s="40"/>
      <c r="AJ4" s="40"/>
      <c r="AK4" s="40"/>
      <c r="AL4" s="40"/>
      <c r="AM4" s="40"/>
      <c r="AN4" s="40"/>
      <c r="AO4" s="40"/>
      <c r="AP4" s="40"/>
      <c r="AQ4" s="40"/>
      <c r="AR4" s="40"/>
      <c r="AS4" s="40"/>
      <c r="AT4" s="40"/>
      <c r="AU4" s="40"/>
      <c r="AV4" s="40"/>
      <c r="AW4" s="214"/>
      <c r="AX4" s="167" t="s">
        <v>414</v>
      </c>
      <c r="AY4" s="220" t="s">
        <v>449</v>
      </c>
    </row>
    <row r="5" spans="1:51" s="1" customFormat="1" ht="18" customHeight="1" x14ac:dyDescent="0.2">
      <c r="A5" s="358"/>
      <c r="B5" s="359"/>
      <c r="C5" s="359"/>
      <c r="D5" s="359"/>
      <c r="E5" s="359"/>
      <c r="F5" s="359"/>
      <c r="G5" s="359"/>
      <c r="H5" s="359"/>
      <c r="I5" s="360"/>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61"/>
    </row>
    <row r="6" spans="1:51" s="1" customFormat="1" ht="15" x14ac:dyDescent="0.2">
      <c r="A6" s="340" t="s">
        <v>50</v>
      </c>
      <c r="B6" s="363" t="s">
        <v>70</v>
      </c>
      <c r="C6" s="363"/>
      <c r="D6" s="363"/>
      <c r="E6" s="363"/>
      <c r="F6" s="363"/>
      <c r="G6" s="363"/>
      <c r="H6" s="363"/>
      <c r="I6" s="363"/>
      <c r="J6" s="363"/>
      <c r="K6" s="363"/>
      <c r="L6" s="363"/>
      <c r="M6" s="363" t="s">
        <v>71</v>
      </c>
      <c r="N6" s="363"/>
      <c r="O6" s="363"/>
      <c r="P6" s="363"/>
      <c r="Q6" s="363"/>
      <c r="R6" s="363" t="s">
        <v>66</v>
      </c>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40" t="s">
        <v>67</v>
      </c>
      <c r="AS6" s="340"/>
      <c r="AT6" s="340" t="s">
        <v>31</v>
      </c>
      <c r="AU6" s="340"/>
      <c r="AV6" s="340" t="s">
        <v>72</v>
      </c>
      <c r="AW6" s="340"/>
      <c r="AX6" s="340"/>
      <c r="AY6" s="340"/>
    </row>
    <row r="7" spans="1:51" s="65" customFormat="1" ht="24.75" customHeight="1" x14ac:dyDescent="0.2">
      <c r="A7" s="340"/>
      <c r="B7" s="340" t="s">
        <v>419</v>
      </c>
      <c r="C7" s="340" t="s">
        <v>431</v>
      </c>
      <c r="D7" s="340" t="s">
        <v>430</v>
      </c>
      <c r="E7" s="340" t="s">
        <v>420</v>
      </c>
      <c r="F7" s="340" t="s">
        <v>243</v>
      </c>
      <c r="G7" s="340" t="s">
        <v>244</v>
      </c>
      <c r="H7" s="340" t="s">
        <v>29</v>
      </c>
      <c r="I7" s="340" t="s">
        <v>65</v>
      </c>
      <c r="J7" s="340" t="s">
        <v>4</v>
      </c>
      <c r="K7" s="340" t="s">
        <v>0</v>
      </c>
      <c r="L7" s="340" t="s">
        <v>30</v>
      </c>
      <c r="M7" s="340" t="s">
        <v>5</v>
      </c>
      <c r="N7" s="266"/>
      <c r="O7" s="340" t="s">
        <v>6</v>
      </c>
      <c r="P7" s="266"/>
      <c r="Q7" s="340" t="s">
        <v>258</v>
      </c>
      <c r="R7" s="357" t="s">
        <v>392</v>
      </c>
      <c r="S7" s="357"/>
      <c r="T7" s="357"/>
      <c r="U7" s="357"/>
      <c r="V7" s="357"/>
      <c r="W7" s="357" t="s">
        <v>391</v>
      </c>
      <c r="X7" s="357"/>
      <c r="Y7" s="357"/>
      <c r="Z7" s="357"/>
      <c r="AA7" s="357"/>
      <c r="AB7" s="357"/>
      <c r="AC7" s="357"/>
      <c r="AD7" s="357"/>
      <c r="AE7" s="357"/>
      <c r="AF7" s="357"/>
      <c r="AG7" s="357"/>
      <c r="AH7" s="357"/>
      <c r="AI7" s="357"/>
      <c r="AJ7" s="357"/>
      <c r="AK7" s="357"/>
      <c r="AL7" s="357"/>
      <c r="AM7" s="357"/>
      <c r="AN7" s="357"/>
      <c r="AO7" s="357"/>
      <c r="AP7" s="357" t="s">
        <v>378</v>
      </c>
      <c r="AQ7" s="357"/>
      <c r="AR7" s="340"/>
      <c r="AS7" s="340"/>
      <c r="AT7" s="340"/>
      <c r="AU7" s="340"/>
      <c r="AV7" s="340"/>
      <c r="AW7" s="340"/>
      <c r="AX7" s="340"/>
      <c r="AY7" s="340"/>
    </row>
    <row r="8" spans="1:51" s="268" customFormat="1" ht="36" x14ac:dyDescent="0.2">
      <c r="A8" s="340"/>
      <c r="B8" s="340"/>
      <c r="C8" s="340"/>
      <c r="D8" s="340"/>
      <c r="E8" s="340"/>
      <c r="F8" s="340"/>
      <c r="G8" s="340"/>
      <c r="H8" s="340"/>
      <c r="I8" s="340"/>
      <c r="J8" s="340"/>
      <c r="K8" s="340"/>
      <c r="L8" s="340"/>
      <c r="M8" s="340"/>
      <c r="N8" s="266"/>
      <c r="O8" s="340"/>
      <c r="P8" s="266"/>
      <c r="Q8" s="340"/>
      <c r="R8" s="357" t="s">
        <v>387</v>
      </c>
      <c r="S8" s="357"/>
      <c r="T8" s="357"/>
      <c r="U8" s="270">
        <v>0.6</v>
      </c>
      <c r="V8" s="266" t="s">
        <v>294</v>
      </c>
      <c r="W8" s="270">
        <v>0.05</v>
      </c>
      <c r="X8" s="271"/>
      <c r="Y8" s="271"/>
      <c r="Z8" s="267" t="s">
        <v>389</v>
      </c>
      <c r="AA8" s="272" t="s">
        <v>300</v>
      </c>
      <c r="AB8" s="273">
        <v>0.15</v>
      </c>
      <c r="AC8" s="271"/>
      <c r="AD8" s="271"/>
      <c r="AE8" s="267" t="s">
        <v>390</v>
      </c>
      <c r="AF8" s="272" t="s">
        <v>386</v>
      </c>
      <c r="AG8" s="273">
        <v>0.1</v>
      </c>
      <c r="AH8" s="271"/>
      <c r="AI8" s="271"/>
      <c r="AJ8" s="267" t="s">
        <v>393</v>
      </c>
      <c r="AK8" s="267" t="s">
        <v>295</v>
      </c>
      <c r="AL8" s="273">
        <v>0.1</v>
      </c>
      <c r="AM8" s="271"/>
      <c r="AN8" s="271"/>
      <c r="AO8" s="267" t="s">
        <v>377</v>
      </c>
      <c r="AP8" s="267" t="s">
        <v>293</v>
      </c>
      <c r="AQ8" s="267" t="s">
        <v>297</v>
      </c>
      <c r="AR8" s="274" t="s">
        <v>259</v>
      </c>
      <c r="AS8" s="266" t="s">
        <v>292</v>
      </c>
      <c r="AT8" s="274" t="s">
        <v>379</v>
      </c>
      <c r="AU8" s="274" t="s">
        <v>262</v>
      </c>
      <c r="AV8" s="274" t="s">
        <v>63</v>
      </c>
      <c r="AW8" s="272" t="s">
        <v>64</v>
      </c>
      <c r="AX8" s="272" t="s">
        <v>257</v>
      </c>
      <c r="AY8" s="272" t="s">
        <v>450</v>
      </c>
    </row>
    <row r="9" spans="1:51" s="65" customFormat="1" ht="70.150000000000006" customHeight="1" x14ac:dyDescent="0.2">
      <c r="A9" s="311">
        <v>1</v>
      </c>
      <c r="B9" s="312" t="s">
        <v>151</v>
      </c>
      <c r="C9" s="310" t="s">
        <v>435</v>
      </c>
      <c r="D9" s="313" t="str">
        <f>IF(C9=$B$1048075,$C$1048075,IF(C9=$B$1048076,$C$1048076,IF(C9=$B$1048077,$C$1048077,IF(C9=$B$1048078,$C$1048078,IF(C9=$B$1048079,$C$1048079,IF(C9=$B$1048080,$C$1048080,IF(C9=$B$1048081,$C$1048081,IF(C9=$B$1048082,$C$1048082,IF(C9=$B$1048083,$C$1048083,IF(C9=$B$1048084,$C$1048084,IF(C9=$B$1048087,$C$1048087,IF(C9=$B$1048088,$C$1048088,IF(C9=$B$1048089,C$1048089,IF(C9=$B$1048090,$C$1048090,IF(C9=$B$1048091,$C$1048091," ")))))))))))))))</f>
        <v>Fortalecer la gestión del contexto para lograr mayor impacto y visibilidad regional, nacional e internacional.</v>
      </c>
      <c r="E9" s="310" t="s">
        <v>676</v>
      </c>
      <c r="F9" s="297" t="s">
        <v>246</v>
      </c>
      <c r="G9" s="297" t="s">
        <v>37</v>
      </c>
      <c r="H9" s="207" t="s">
        <v>677</v>
      </c>
      <c r="I9" s="310" t="s">
        <v>102</v>
      </c>
      <c r="J9" s="327" t="s">
        <v>678</v>
      </c>
      <c r="K9" s="326" t="s">
        <v>679</v>
      </c>
      <c r="L9" s="330" t="s">
        <v>680</v>
      </c>
      <c r="M9" s="311" t="s">
        <v>144</v>
      </c>
      <c r="N9" s="307">
        <f t="shared" ref="N9" si="0">IF(M9="ALTA",5,IF(M9="MEDIO ALTA",4,IF(M9="MEDIA",3,IF(M9="MEDIO BAJA",2,IF(M9="BAJA",1,0)))))</f>
        <v>2</v>
      </c>
      <c r="O9" s="311" t="s">
        <v>134</v>
      </c>
      <c r="P9" s="307">
        <f t="shared" ref="P9:P18" si="1">IF(O9="ALTO",5,IF(O9="MEDIO ALTO",4,IF(O9="MEDIO",3,IF(O9="MEDIO BAJO",2,IF(O9="BAJO",1,0)))))</f>
        <v>3</v>
      </c>
      <c r="Q9" s="307">
        <f t="shared" ref="Q9" si="2">P9*N9</f>
        <v>6</v>
      </c>
      <c r="R9" s="209" t="s">
        <v>299</v>
      </c>
      <c r="S9" s="210">
        <f t="shared" ref="S9:S23" si="3">IF(R9=$R$1048079,1,IF(R9=$R$1048075,5,IF(R9=$R$1048076,4,IF(R9=$R$1048077,3,IF(R9=$R$1048078,2,0)))))</f>
        <v>1</v>
      </c>
      <c r="T9" s="306">
        <f t="shared" ref="T9" si="4">ROUND(AVERAGEIF(S9:S11,"&gt;0"),0)</f>
        <v>1</v>
      </c>
      <c r="U9" s="306">
        <f t="shared" ref="U9" si="5">T9*$U$8</f>
        <v>0.6</v>
      </c>
      <c r="V9" s="297" t="s">
        <v>683</v>
      </c>
      <c r="W9" s="310">
        <f t="shared" ref="W9" si="6">IF(R9="No_existen",5*$W$8,X9*$W$8)</f>
        <v>0.2</v>
      </c>
      <c r="X9" s="305">
        <f t="shared" ref="X9" si="7">ROUND(AVERAGEIF(Y9:Y11,"&gt;0"),0)</f>
        <v>4</v>
      </c>
      <c r="Y9" s="296">
        <f t="shared" ref="Y9:Y23" si="8">IF(Z9=$Z$1048077,1,IF(Z9=$Z$1048076,2,IF(Z9=$Z$1048075,4,IF(R9="No_existen",5,0))))</f>
        <v>4</v>
      </c>
      <c r="Z9" s="264" t="s">
        <v>302</v>
      </c>
      <c r="AA9" s="265"/>
      <c r="AB9" s="305">
        <f t="shared" ref="AB9" si="9">IF(R9="No_existen",5*$AB$8,AC9*$AB$8)</f>
        <v>0.15</v>
      </c>
      <c r="AC9" s="306">
        <f>ROUND(AVERAGEIF(AD9:AD11,"&gt;0"),0)</f>
        <v>1</v>
      </c>
      <c r="AD9" s="295">
        <f t="shared" ref="AD9:AD23" si="10">IF(AE9=$AF$1048076,1,IF(AE9=$AF$1048075,4,IF(R9="No_existen",5,0)))</f>
        <v>1</v>
      </c>
      <c r="AE9" s="297" t="s">
        <v>279</v>
      </c>
      <c r="AF9" s="298" t="s">
        <v>684</v>
      </c>
      <c r="AG9" s="305">
        <f t="shared" ref="AG9" si="11">IF(R9="No_existen",5*$AG$8,AH9*$AG$8)</f>
        <v>0.1</v>
      </c>
      <c r="AH9" s="306">
        <f t="shared" ref="AH9" si="12">ROUND(AVERAGEIF(AI9:AI11,"&gt;0"),0)</f>
        <v>1</v>
      </c>
      <c r="AI9" s="295">
        <f t="shared" ref="AI9:AI23" si="13">IF(AJ9=$AJ$1048075,1,IF(AJ9=$AJ$1048076,4,IF(R9="No_existen",5,0)))</f>
        <v>1</v>
      </c>
      <c r="AJ9" s="264" t="s">
        <v>276</v>
      </c>
      <c r="AK9" s="264" t="s">
        <v>440</v>
      </c>
      <c r="AL9" s="305">
        <f t="shared" ref="AL9" si="14">IF(R9="No_existen",5*$AL$8,AM9*$AL$8)</f>
        <v>0.1</v>
      </c>
      <c r="AM9" s="306">
        <f t="shared" ref="AM9" si="15">ROUND(AVERAGEIF(AN9:AN11,"&gt;0"),0)</f>
        <v>1</v>
      </c>
      <c r="AN9" s="295">
        <f t="shared" ref="AN9:AN11" si="16">IF(AO9="Preventivo",1,IF(AO9="Detectivo",4, IF(R9="No_existen",5,0)))</f>
        <v>1</v>
      </c>
      <c r="AO9" s="264" t="s">
        <v>452</v>
      </c>
      <c r="AP9" s="306">
        <f t="shared" ref="AP9" si="17">ROUND(AVERAGE(T9,X9,AC9,AH9,AM9),0)</f>
        <v>2</v>
      </c>
      <c r="AQ9" s="307" t="str">
        <f t="shared" ref="AQ9" si="18">IF(AP9&lt;1.5,"FUERTE",IF(AND(AP9&gt;=1.5,AP9&lt;2.5),"ACEPTABLE",IF(AP9&gt;=5,"INEXISTENTE","DÉBIL")))</f>
        <v>ACEPTABLE</v>
      </c>
      <c r="AR9" s="308">
        <f>IF(Q9=0,0,ROUND((Q9*AP9),0))</f>
        <v>12</v>
      </c>
      <c r="AS9" s="308" t="str">
        <f t="shared" ref="AS9" si="19">IF(AR9&gt;=36,"GRAVE", IF(AR9&lt;=10, "LEVE", "MODERADO"))</f>
        <v>MODERADO</v>
      </c>
      <c r="AT9" s="309" t="s">
        <v>685</v>
      </c>
      <c r="AU9" s="339">
        <v>0.9</v>
      </c>
      <c r="AV9" s="297" t="s">
        <v>85</v>
      </c>
      <c r="AW9" s="298" t="s">
        <v>686</v>
      </c>
      <c r="AX9" s="211">
        <v>44910</v>
      </c>
      <c r="AY9" s="246"/>
    </row>
    <row r="10" spans="1:51" s="65" customFormat="1" ht="82.5" customHeight="1" x14ac:dyDescent="0.2">
      <c r="A10" s="311"/>
      <c r="B10" s="312"/>
      <c r="C10" s="310"/>
      <c r="D10" s="313"/>
      <c r="E10" s="310"/>
      <c r="F10" s="297" t="s">
        <v>246</v>
      </c>
      <c r="G10" s="297" t="s">
        <v>37</v>
      </c>
      <c r="H10" s="207" t="s">
        <v>681</v>
      </c>
      <c r="I10" s="310"/>
      <c r="J10" s="327"/>
      <c r="K10" s="328"/>
      <c r="L10" s="330"/>
      <c r="M10" s="311"/>
      <c r="N10" s="307"/>
      <c r="O10" s="311"/>
      <c r="P10" s="307"/>
      <c r="Q10" s="307"/>
      <c r="R10" s="209"/>
      <c r="S10" s="210">
        <f t="shared" si="3"/>
        <v>0</v>
      </c>
      <c r="T10" s="306"/>
      <c r="U10" s="306"/>
      <c r="V10" s="264"/>
      <c r="W10" s="310"/>
      <c r="X10" s="305"/>
      <c r="Y10" s="296">
        <f t="shared" si="8"/>
        <v>0</v>
      </c>
      <c r="Z10" s="264"/>
      <c r="AA10" s="265"/>
      <c r="AB10" s="305"/>
      <c r="AC10" s="306"/>
      <c r="AD10" s="295">
        <f t="shared" si="10"/>
        <v>0</v>
      </c>
      <c r="AE10" s="264"/>
      <c r="AF10" s="265"/>
      <c r="AG10" s="305"/>
      <c r="AH10" s="306"/>
      <c r="AI10" s="295">
        <f t="shared" si="13"/>
        <v>0</v>
      </c>
      <c r="AJ10" s="264"/>
      <c r="AK10" s="264"/>
      <c r="AL10" s="305"/>
      <c r="AM10" s="306"/>
      <c r="AN10" s="295">
        <f t="shared" si="16"/>
        <v>0</v>
      </c>
      <c r="AO10" s="264"/>
      <c r="AP10" s="306"/>
      <c r="AQ10" s="307"/>
      <c r="AR10" s="308"/>
      <c r="AS10" s="308"/>
      <c r="AT10" s="309"/>
      <c r="AU10" s="309"/>
      <c r="AV10" s="297"/>
      <c r="AW10" s="298"/>
      <c r="AX10" s="211"/>
      <c r="AY10" s="246"/>
    </row>
    <row r="11" spans="1:51" s="65" customFormat="1" ht="70.150000000000006" customHeight="1" x14ac:dyDescent="0.2">
      <c r="A11" s="311"/>
      <c r="B11" s="312"/>
      <c r="C11" s="310"/>
      <c r="D11" s="313"/>
      <c r="E11" s="310"/>
      <c r="F11" s="297" t="s">
        <v>246</v>
      </c>
      <c r="G11" s="297" t="s">
        <v>37</v>
      </c>
      <c r="H11" s="207" t="s">
        <v>682</v>
      </c>
      <c r="I11" s="310"/>
      <c r="J11" s="327"/>
      <c r="K11" s="328"/>
      <c r="L11" s="330"/>
      <c r="M11" s="311"/>
      <c r="N11" s="307"/>
      <c r="O11" s="311"/>
      <c r="P11" s="307"/>
      <c r="Q11" s="307"/>
      <c r="R11" s="209"/>
      <c r="S11" s="210">
        <f t="shared" si="3"/>
        <v>0</v>
      </c>
      <c r="T11" s="306"/>
      <c r="U11" s="306"/>
      <c r="V11" s="264"/>
      <c r="W11" s="310"/>
      <c r="X11" s="305"/>
      <c r="Y11" s="296">
        <f t="shared" si="8"/>
        <v>0</v>
      </c>
      <c r="Z11" s="264"/>
      <c r="AA11" s="265"/>
      <c r="AB11" s="305"/>
      <c r="AC11" s="306"/>
      <c r="AD11" s="295">
        <f t="shared" si="10"/>
        <v>0</v>
      </c>
      <c r="AE11" s="264"/>
      <c r="AF11" s="265"/>
      <c r="AG11" s="305"/>
      <c r="AH11" s="306"/>
      <c r="AI11" s="295">
        <f t="shared" si="13"/>
        <v>0</v>
      </c>
      <c r="AJ11" s="264"/>
      <c r="AK11" s="264"/>
      <c r="AL11" s="305"/>
      <c r="AM11" s="306"/>
      <c r="AN11" s="295">
        <f t="shared" si="16"/>
        <v>0</v>
      </c>
      <c r="AO11" s="264"/>
      <c r="AP11" s="306"/>
      <c r="AQ11" s="307"/>
      <c r="AR11" s="308"/>
      <c r="AS11" s="308"/>
      <c r="AT11" s="309"/>
      <c r="AU11" s="309"/>
      <c r="AV11" s="297"/>
      <c r="AW11" s="298"/>
      <c r="AX11" s="211"/>
      <c r="AY11" s="246"/>
    </row>
    <row r="12" spans="1:51" s="268" customFormat="1" ht="70.150000000000006" customHeight="1" x14ac:dyDescent="0.2">
      <c r="A12" s="311">
        <v>2</v>
      </c>
      <c r="B12" s="312" t="s">
        <v>151</v>
      </c>
      <c r="C12" s="310" t="s">
        <v>434</v>
      </c>
      <c r="D12" s="313" t="str">
        <f>IF(C12=$B$1048075,$C$1048075,IF(C12=$B$1048076,$C$1048076,IF(C12=$B$1048077,$C$1048077,IF(C12=$B$1048078,$C$1048078,IF(C12=$B$1048079,$C$1048079,IF(C12=$B$1048080,$C$1048080,IF(C12=$B$1048081,$C$1048081,IF(C12=$B$1048082,$C$1048082,IF(C12=$B$1048083,$C$1048083,IF(C12=$B$1048084,$C$1048084,IF(C12=$B$1048087,$C$1048087,IF(C12=$B$1048088,$C$1048088,IF(C12=$B$1048089,C$1048089,IF(C12=$B$1048090,$C$1048090,IF(C12=$B$1048091,$C$1048091," ")))))))))))))))</f>
        <v>Fomentar  y fortalecer la Creación, Gestión y transferencia del conocimiento.</v>
      </c>
      <c r="E12" s="310" t="s">
        <v>446</v>
      </c>
      <c r="F12" s="297" t="s">
        <v>246</v>
      </c>
      <c r="G12" s="297" t="s">
        <v>37</v>
      </c>
      <c r="H12" s="248" t="s">
        <v>648</v>
      </c>
      <c r="I12" s="326" t="s">
        <v>102</v>
      </c>
      <c r="J12" s="327" t="s">
        <v>454</v>
      </c>
      <c r="K12" s="326" t="s">
        <v>455</v>
      </c>
      <c r="L12" s="325" t="s">
        <v>456</v>
      </c>
      <c r="M12" s="311" t="s">
        <v>121</v>
      </c>
      <c r="N12" s="307">
        <f t="shared" ref="N12" si="20">IF(M12="ALTA",5,IF(M12="MEDIO ALTA",4,IF(M12="MEDIA",3,IF(M12="MEDIO BAJA",2,IF(M12="BAJA",1,0)))))</f>
        <v>1</v>
      </c>
      <c r="O12" s="311" t="s">
        <v>135</v>
      </c>
      <c r="P12" s="307">
        <f t="shared" ref="P12" si="21">IF(O12="ALTO",5,IF(O12="MEDIO ALTO",4,IF(O12="MEDIO",3,IF(O12="MEDIO BAJO",2,IF(O12="BAJO",1,0)))))</f>
        <v>1</v>
      </c>
      <c r="Q12" s="307">
        <f t="shared" ref="Q12" si="22">P12*N12</f>
        <v>1</v>
      </c>
      <c r="R12" s="209" t="s">
        <v>299</v>
      </c>
      <c r="S12" s="210">
        <f t="shared" si="3"/>
        <v>1</v>
      </c>
      <c r="T12" s="306">
        <f t="shared" ref="T12" si="23">ROUND(AVERAGEIF(S12:S14,"&gt;0"),0)</f>
        <v>2</v>
      </c>
      <c r="U12" s="306">
        <f t="shared" ref="U12" si="24">T12*$U$8</f>
        <v>1.2</v>
      </c>
      <c r="V12" s="297" t="s">
        <v>467</v>
      </c>
      <c r="W12" s="310">
        <f t="shared" ref="W12" si="25">IF(R12="No_existen",5*$W$8,X12*$W$8)</f>
        <v>0.2</v>
      </c>
      <c r="X12" s="305">
        <f t="shared" ref="X12" si="26">ROUND(AVERAGEIF(Y12:Y14,"&gt;0"),0)</f>
        <v>4</v>
      </c>
      <c r="Y12" s="296">
        <f t="shared" si="8"/>
        <v>4</v>
      </c>
      <c r="Z12" s="297" t="s">
        <v>302</v>
      </c>
      <c r="AA12" s="298"/>
      <c r="AB12" s="305">
        <f t="shared" ref="AB12" si="27">IF(R12="No_existen",5*$AB$8,AC12*$AB$8)</f>
        <v>0.15</v>
      </c>
      <c r="AC12" s="306">
        <f>ROUND(AVERAGEIF(AD12:AD14,"&gt;0"),0)</f>
        <v>1</v>
      </c>
      <c r="AD12" s="295">
        <f t="shared" si="10"/>
        <v>1</v>
      </c>
      <c r="AE12" s="297" t="s">
        <v>279</v>
      </c>
      <c r="AF12" s="298" t="s">
        <v>470</v>
      </c>
      <c r="AG12" s="305">
        <f t="shared" ref="AG12" si="28">IF(R12="No_existen",5*$AG$8,AH12*$AG$8)</f>
        <v>0.2</v>
      </c>
      <c r="AH12" s="306">
        <f t="shared" ref="AH12" si="29">ROUND(AVERAGEIF(AI12:AI14,"&gt;0"),0)</f>
        <v>2</v>
      </c>
      <c r="AI12" s="295">
        <f t="shared" si="13"/>
        <v>4</v>
      </c>
      <c r="AJ12" s="297" t="s">
        <v>280</v>
      </c>
      <c r="AK12" s="297" t="s">
        <v>283</v>
      </c>
      <c r="AL12" s="305">
        <f t="shared" ref="AL12" si="30">IF(R12="No_existen",5*$AL$8,AM12*$AL$8)</f>
        <v>0.1</v>
      </c>
      <c r="AM12" s="306">
        <f t="shared" ref="AM12" si="31">ROUND(AVERAGEIF(AN12:AN14,"&gt;0"),0)</f>
        <v>1</v>
      </c>
      <c r="AN12" s="295">
        <f t="shared" ref="AN12:AN14" si="32">IF(AO12="Preventivo",1,IF(AO12="Detectivo",4, IF(R12="No_existen",5,0)))</f>
        <v>1</v>
      </c>
      <c r="AO12" s="297" t="s">
        <v>452</v>
      </c>
      <c r="AP12" s="306">
        <f t="shared" ref="AP12" si="33">ROUND(AVERAGE(T12,X12,AC12,AH12,AM12),0)</f>
        <v>2</v>
      </c>
      <c r="AQ12" s="307" t="str">
        <f t="shared" ref="AQ12" si="34">IF(AP12&lt;1.5,"FUERTE",IF(AND(AP12&gt;=1.5,AP12&lt;2.5),"ACEPTABLE",IF(AP12&gt;=5,"INEXISTENTE","DÉBIL")))</f>
        <v>ACEPTABLE</v>
      </c>
      <c r="AR12" s="308">
        <f>IF(Q12=0,0,ROUND((Q12*AP12),0))</f>
        <v>2</v>
      </c>
      <c r="AS12" s="308" t="str">
        <f t="shared" ref="AS12" si="35">IF(AR12&gt;=36,"GRAVE", IF(AR12&lt;=10, "LEVE", "MODERADO"))</f>
        <v>LEVE</v>
      </c>
      <c r="AT12" s="323" t="s">
        <v>598</v>
      </c>
      <c r="AU12" s="324">
        <v>0.1</v>
      </c>
      <c r="AV12" s="297" t="s">
        <v>84</v>
      </c>
      <c r="AW12" s="298"/>
      <c r="AX12" s="211"/>
      <c r="AY12" s="246"/>
    </row>
    <row r="13" spans="1:51" s="268" customFormat="1" ht="70.150000000000006" customHeight="1" x14ac:dyDescent="0.2">
      <c r="A13" s="311"/>
      <c r="B13" s="312"/>
      <c r="C13" s="310"/>
      <c r="D13" s="313"/>
      <c r="E13" s="310"/>
      <c r="F13" s="297" t="s">
        <v>245</v>
      </c>
      <c r="G13" s="297" t="s">
        <v>35</v>
      </c>
      <c r="H13" s="248" t="s">
        <v>453</v>
      </c>
      <c r="I13" s="326"/>
      <c r="J13" s="327"/>
      <c r="K13" s="328"/>
      <c r="L13" s="325"/>
      <c r="M13" s="311"/>
      <c r="N13" s="307"/>
      <c r="O13" s="311"/>
      <c r="P13" s="307"/>
      <c r="Q13" s="307"/>
      <c r="R13" s="209" t="s">
        <v>299</v>
      </c>
      <c r="S13" s="210">
        <f t="shared" si="3"/>
        <v>1</v>
      </c>
      <c r="T13" s="306"/>
      <c r="U13" s="306"/>
      <c r="V13" s="297" t="s">
        <v>468</v>
      </c>
      <c r="W13" s="310"/>
      <c r="X13" s="305"/>
      <c r="Y13" s="296">
        <f t="shared" si="8"/>
        <v>4</v>
      </c>
      <c r="Z13" s="297" t="s">
        <v>302</v>
      </c>
      <c r="AA13" s="298"/>
      <c r="AB13" s="305"/>
      <c r="AC13" s="306"/>
      <c r="AD13" s="295">
        <f t="shared" si="10"/>
        <v>1</v>
      </c>
      <c r="AE13" s="297" t="s">
        <v>279</v>
      </c>
      <c r="AF13" s="298" t="s">
        <v>471</v>
      </c>
      <c r="AG13" s="305"/>
      <c r="AH13" s="306"/>
      <c r="AI13" s="295">
        <f t="shared" si="13"/>
        <v>1</v>
      </c>
      <c r="AJ13" s="297" t="s">
        <v>276</v>
      </c>
      <c r="AK13" s="297" t="s">
        <v>289</v>
      </c>
      <c r="AL13" s="305"/>
      <c r="AM13" s="306"/>
      <c r="AN13" s="295">
        <f t="shared" si="32"/>
        <v>1</v>
      </c>
      <c r="AO13" s="297" t="s">
        <v>452</v>
      </c>
      <c r="AP13" s="306"/>
      <c r="AQ13" s="307"/>
      <c r="AR13" s="308"/>
      <c r="AS13" s="308"/>
      <c r="AT13" s="323"/>
      <c r="AU13" s="325"/>
      <c r="AV13" s="297" t="s">
        <v>84</v>
      </c>
      <c r="AW13" s="298"/>
      <c r="AX13" s="211"/>
      <c r="AY13" s="246"/>
    </row>
    <row r="14" spans="1:51" s="268" customFormat="1" ht="70.150000000000006" customHeight="1" x14ac:dyDescent="0.2">
      <c r="A14" s="311"/>
      <c r="B14" s="312"/>
      <c r="C14" s="310"/>
      <c r="D14" s="313"/>
      <c r="E14" s="310"/>
      <c r="F14" s="297" t="s">
        <v>245</v>
      </c>
      <c r="G14" s="297" t="s">
        <v>218</v>
      </c>
      <c r="H14" s="207" t="s">
        <v>647</v>
      </c>
      <c r="I14" s="326"/>
      <c r="J14" s="327"/>
      <c r="K14" s="328"/>
      <c r="L14" s="325"/>
      <c r="M14" s="311"/>
      <c r="N14" s="307"/>
      <c r="O14" s="311"/>
      <c r="P14" s="307"/>
      <c r="Q14" s="307"/>
      <c r="R14" s="209" t="s">
        <v>369</v>
      </c>
      <c r="S14" s="210">
        <f t="shared" si="3"/>
        <v>4</v>
      </c>
      <c r="T14" s="306"/>
      <c r="U14" s="306"/>
      <c r="V14" s="297" t="s">
        <v>469</v>
      </c>
      <c r="W14" s="310"/>
      <c r="X14" s="305"/>
      <c r="Y14" s="296">
        <f t="shared" si="8"/>
        <v>4</v>
      </c>
      <c r="Z14" s="297" t="s">
        <v>302</v>
      </c>
      <c r="AA14" s="298"/>
      <c r="AB14" s="305"/>
      <c r="AC14" s="306"/>
      <c r="AD14" s="295">
        <f t="shared" si="10"/>
        <v>1</v>
      </c>
      <c r="AE14" s="297" t="s">
        <v>279</v>
      </c>
      <c r="AF14" s="298" t="s">
        <v>472</v>
      </c>
      <c r="AG14" s="305"/>
      <c r="AH14" s="306"/>
      <c r="AI14" s="295">
        <f t="shared" si="13"/>
        <v>1</v>
      </c>
      <c r="AJ14" s="297" t="s">
        <v>276</v>
      </c>
      <c r="AK14" s="297" t="s">
        <v>289</v>
      </c>
      <c r="AL14" s="305"/>
      <c r="AM14" s="306"/>
      <c r="AN14" s="295">
        <f t="shared" si="32"/>
        <v>1</v>
      </c>
      <c r="AO14" s="297" t="s">
        <v>452</v>
      </c>
      <c r="AP14" s="306"/>
      <c r="AQ14" s="307"/>
      <c r="AR14" s="308"/>
      <c r="AS14" s="308"/>
      <c r="AT14" s="323"/>
      <c r="AU14" s="325"/>
      <c r="AV14" s="297" t="s">
        <v>84</v>
      </c>
      <c r="AW14" s="298"/>
      <c r="AX14" s="211"/>
      <c r="AY14" s="246"/>
    </row>
    <row r="15" spans="1:51" s="65" customFormat="1" ht="147.75" customHeight="1" x14ac:dyDescent="0.2">
      <c r="A15" s="311">
        <v>3</v>
      </c>
      <c r="B15" s="312" t="s">
        <v>151</v>
      </c>
      <c r="C15" s="310" t="s">
        <v>434</v>
      </c>
      <c r="D15" s="313" t="str">
        <f>IF(C15=$B$1048075,$C$1048075,IF(C15=$B$1048076,$C$1048076,IF(C15=$B$1048077,$C$1048077,IF(C15=$B$1048078,$C$1048078,IF(C15=$B$1048079,$C$1048079,IF(C15=$B$1048080,$C$1048080,IF(C15=$B$1048081,$C$1048081,IF(C15=$B$1048082,$C$1048082,IF(C15=$B$1048083,$C$1048083,IF(C15=$B$1048084,$C$1048084,IF(C15=$B$1048087,$C$1048087,IF(C15=$B$1048088,$C$1048088,IF(C15=$B$1048089,C$1048089,IF(C15=$B$1048090,$C$1048090,IF(C15=$B$1048091,$C$1048091," ")))))))))))))))</f>
        <v>Fomentar  y fortalecer la Creación, Gestión y transferencia del conocimiento.</v>
      </c>
      <c r="E15" s="310" t="s">
        <v>446</v>
      </c>
      <c r="F15" s="264" t="s">
        <v>246</v>
      </c>
      <c r="G15" s="264" t="s">
        <v>38</v>
      </c>
      <c r="H15" s="207" t="s">
        <v>599</v>
      </c>
      <c r="I15" s="326" t="s">
        <v>100</v>
      </c>
      <c r="J15" s="327" t="s">
        <v>457</v>
      </c>
      <c r="K15" s="329" t="s">
        <v>649</v>
      </c>
      <c r="L15" s="330" t="s">
        <v>458</v>
      </c>
      <c r="M15" s="311" t="s">
        <v>121</v>
      </c>
      <c r="N15" s="307">
        <f t="shared" ref="N15" si="36">IF(M15="ALTA",5,IF(M15="MEDIO ALTA",4,IF(M15="MEDIA",3,IF(M15="MEDIO BAJA",2,IF(M15="BAJA",1,0)))))</f>
        <v>1</v>
      </c>
      <c r="O15" s="311" t="s">
        <v>135</v>
      </c>
      <c r="P15" s="307">
        <f t="shared" si="1"/>
        <v>1</v>
      </c>
      <c r="Q15" s="307">
        <f t="shared" ref="Q15" si="37">P15*N15</f>
        <v>1</v>
      </c>
      <c r="R15" s="209" t="s">
        <v>299</v>
      </c>
      <c r="S15" s="210">
        <f t="shared" si="3"/>
        <v>1</v>
      </c>
      <c r="T15" s="306">
        <f t="shared" ref="T15" si="38">ROUND(AVERAGEIF(S15:S17,"&gt;0"),0)</f>
        <v>1</v>
      </c>
      <c r="U15" s="306">
        <f t="shared" ref="U15" si="39">T15*$U$8</f>
        <v>0.6</v>
      </c>
      <c r="V15" s="257" t="s">
        <v>468</v>
      </c>
      <c r="W15" s="310">
        <f t="shared" ref="W15" si="40">IF(R15="No_existen",5*$W$8,X15*$W$8)</f>
        <v>0.2</v>
      </c>
      <c r="X15" s="305">
        <f t="shared" ref="X15" si="41">ROUND(AVERAGEIF(Y15:Y17,"&gt;0"),0)</f>
        <v>4</v>
      </c>
      <c r="Y15" s="262">
        <f t="shared" si="8"/>
        <v>4</v>
      </c>
      <c r="Z15" s="257" t="s">
        <v>302</v>
      </c>
      <c r="AA15" s="265"/>
      <c r="AB15" s="305">
        <f t="shared" ref="AB15" si="42">IF(R15="No_existen",5*$AB$8,AC15*$AB$8)</f>
        <v>0.15</v>
      </c>
      <c r="AC15" s="306">
        <f t="shared" ref="AC15" si="43">ROUND(AVERAGEIF(AD15:AD17,"&gt;0"),0)</f>
        <v>1</v>
      </c>
      <c r="AD15" s="263">
        <f t="shared" si="10"/>
        <v>1</v>
      </c>
      <c r="AE15" s="264" t="s">
        <v>279</v>
      </c>
      <c r="AF15" s="257" t="s">
        <v>702</v>
      </c>
      <c r="AG15" s="305">
        <f t="shared" ref="AG15" si="44">IF(R15="No_existen",5*$AG$8,AH15*$AG$8)</f>
        <v>0.1</v>
      </c>
      <c r="AH15" s="306">
        <f t="shared" ref="AH15" si="45">ROUND(AVERAGEIF(AI15:AI17,"&gt;0"),0)</f>
        <v>1</v>
      </c>
      <c r="AI15" s="263">
        <f t="shared" si="13"/>
        <v>1</v>
      </c>
      <c r="AJ15" s="264" t="s">
        <v>276</v>
      </c>
      <c r="AK15" s="264" t="s">
        <v>289</v>
      </c>
      <c r="AL15" s="305">
        <f t="shared" ref="AL15" si="46">IF(R15="No_existen",5*$AL$8,AM15*$AL$8)</f>
        <v>0.1</v>
      </c>
      <c r="AM15" s="306">
        <f t="shared" ref="AM15" si="47">ROUND(AVERAGEIF(AN15:AN17,"&gt;0"),0)</f>
        <v>1</v>
      </c>
      <c r="AN15" s="263">
        <f t="shared" ref="AN15:AN35" si="48">IF(AO15="Preventivo",1,IF(AO15="Detectivo",4, IF(R15="No_existen",5,0)))</f>
        <v>1</v>
      </c>
      <c r="AO15" s="264" t="s">
        <v>452</v>
      </c>
      <c r="AP15" s="306">
        <f t="shared" ref="AP15" si="49">ROUND(AVERAGE(T15,X15,AC15,AH15,AM15),0)</f>
        <v>2</v>
      </c>
      <c r="AQ15" s="307" t="str">
        <f t="shared" ref="AQ15" si="50">IF(AP15&lt;1.5,"FUERTE",IF(AND(AP15&gt;=1.5,AP15&lt;2.5),"ACEPTABLE",IF(AP15&gt;=5,"INEXISTENTE","DÉBIL")))</f>
        <v>ACEPTABLE</v>
      </c>
      <c r="AR15" s="308">
        <f t="shared" ref="AR15" si="51">IF(Q15=0,0,ROUND((Q15*AP15),0))</f>
        <v>2</v>
      </c>
      <c r="AS15" s="308" t="str">
        <f t="shared" ref="AS15" si="52">IF(AR15&gt;=36,"GRAVE", IF(AR15&lt;=10, "LEVE", "MODERADO"))</f>
        <v>LEVE</v>
      </c>
      <c r="AT15" s="323" t="s">
        <v>598</v>
      </c>
      <c r="AU15" s="339">
        <v>0.1</v>
      </c>
      <c r="AV15" s="264" t="s">
        <v>84</v>
      </c>
      <c r="AW15" s="257"/>
      <c r="AX15" s="259"/>
      <c r="AY15" s="246"/>
    </row>
    <row r="16" spans="1:51" s="65" customFormat="1" ht="70.150000000000006" customHeight="1" x14ac:dyDescent="0.2">
      <c r="A16" s="311"/>
      <c r="B16" s="312"/>
      <c r="C16" s="310"/>
      <c r="D16" s="313"/>
      <c r="E16" s="310"/>
      <c r="F16" s="264"/>
      <c r="G16" s="264"/>
      <c r="H16" s="207"/>
      <c r="I16" s="326"/>
      <c r="J16" s="327"/>
      <c r="K16" s="329"/>
      <c r="L16" s="330"/>
      <c r="M16" s="311"/>
      <c r="N16" s="307"/>
      <c r="O16" s="311"/>
      <c r="P16" s="307"/>
      <c r="Q16" s="307"/>
      <c r="R16" s="209" t="s">
        <v>299</v>
      </c>
      <c r="S16" s="210">
        <f t="shared" si="3"/>
        <v>1</v>
      </c>
      <c r="T16" s="306"/>
      <c r="U16" s="306"/>
      <c r="V16" s="257" t="s">
        <v>701</v>
      </c>
      <c r="W16" s="310"/>
      <c r="X16" s="305"/>
      <c r="Y16" s="262">
        <f t="shared" si="8"/>
        <v>4</v>
      </c>
      <c r="Z16" s="257" t="s">
        <v>302</v>
      </c>
      <c r="AA16" s="265"/>
      <c r="AB16" s="305"/>
      <c r="AC16" s="306"/>
      <c r="AD16" s="263">
        <f t="shared" si="10"/>
        <v>1</v>
      </c>
      <c r="AE16" s="264" t="s">
        <v>279</v>
      </c>
      <c r="AF16" s="257" t="s">
        <v>702</v>
      </c>
      <c r="AG16" s="305"/>
      <c r="AH16" s="306"/>
      <c r="AI16" s="263">
        <f t="shared" si="13"/>
        <v>1</v>
      </c>
      <c r="AJ16" s="264" t="s">
        <v>276</v>
      </c>
      <c r="AK16" s="264" t="s">
        <v>289</v>
      </c>
      <c r="AL16" s="305"/>
      <c r="AM16" s="306"/>
      <c r="AN16" s="263">
        <f t="shared" si="48"/>
        <v>1</v>
      </c>
      <c r="AO16" s="264" t="s">
        <v>452</v>
      </c>
      <c r="AP16" s="306"/>
      <c r="AQ16" s="307"/>
      <c r="AR16" s="308"/>
      <c r="AS16" s="308"/>
      <c r="AT16" s="323"/>
      <c r="AU16" s="309"/>
      <c r="AV16" s="264"/>
      <c r="AW16" s="265"/>
      <c r="AX16" s="211"/>
      <c r="AY16" s="246"/>
    </row>
    <row r="17" spans="1:51" s="65" customFormat="1" ht="70.150000000000006" customHeight="1" x14ac:dyDescent="0.2">
      <c r="A17" s="311"/>
      <c r="B17" s="312"/>
      <c r="C17" s="310"/>
      <c r="D17" s="313"/>
      <c r="E17" s="310"/>
      <c r="F17" s="264"/>
      <c r="G17" s="264"/>
      <c r="H17" s="207"/>
      <c r="I17" s="326"/>
      <c r="J17" s="327"/>
      <c r="K17" s="329"/>
      <c r="L17" s="330"/>
      <c r="M17" s="311"/>
      <c r="N17" s="307"/>
      <c r="O17" s="311"/>
      <c r="P17" s="307"/>
      <c r="Q17" s="307"/>
      <c r="R17" s="209"/>
      <c r="S17" s="210">
        <f t="shared" si="3"/>
        <v>0</v>
      </c>
      <c r="T17" s="306"/>
      <c r="U17" s="306"/>
      <c r="V17" s="264"/>
      <c r="W17" s="310"/>
      <c r="X17" s="305"/>
      <c r="Y17" s="262">
        <f t="shared" si="8"/>
        <v>0</v>
      </c>
      <c r="Z17" s="264"/>
      <c r="AA17" s="265"/>
      <c r="AB17" s="305"/>
      <c r="AC17" s="306"/>
      <c r="AD17" s="263">
        <f t="shared" si="10"/>
        <v>0</v>
      </c>
      <c r="AE17" s="264"/>
      <c r="AF17" s="265"/>
      <c r="AG17" s="305"/>
      <c r="AH17" s="306"/>
      <c r="AI17" s="263">
        <f t="shared" si="13"/>
        <v>0</v>
      </c>
      <c r="AJ17" s="264"/>
      <c r="AK17" s="264"/>
      <c r="AL17" s="305"/>
      <c r="AM17" s="306"/>
      <c r="AN17" s="263">
        <f t="shared" si="48"/>
        <v>0</v>
      </c>
      <c r="AO17" s="264"/>
      <c r="AP17" s="306"/>
      <c r="AQ17" s="307"/>
      <c r="AR17" s="308"/>
      <c r="AS17" s="308"/>
      <c r="AT17" s="323"/>
      <c r="AU17" s="309"/>
      <c r="AV17" s="264"/>
      <c r="AW17" s="265"/>
      <c r="AX17" s="211"/>
      <c r="AY17" s="246"/>
    </row>
    <row r="18" spans="1:51" s="65" customFormat="1" ht="70.150000000000006" customHeight="1" x14ac:dyDescent="0.2">
      <c r="A18" s="311">
        <v>4</v>
      </c>
      <c r="B18" s="312" t="s">
        <v>151</v>
      </c>
      <c r="C18" s="310" t="s">
        <v>434</v>
      </c>
      <c r="D18" s="313" t="str">
        <f>IF(C18=$B$1048075,$C$1048075,IF(C18=$B$1048076,$C$1048076,IF(C18=$B$1048077,$C$1048077,IF(C18=$B$1048078,$C$1048078,IF(C18=$B$1048079,$C$1048079,IF(C18=$B$1048080,$C$1048080,IF(C18=$B$1048081,$C$1048081,IF(C18=$B$1048082,$C$1048082,IF(C18=$B$1048083,$C$1048083,IF(C18=$B$1048084,$C$1048084,IF(C18=$B$1048087,$C$1048087,IF(C18=$B$1048088,$C$1048088,IF(C18=$B$1048089,C$1048089,IF(C18=$B$1048090,$C$1048090,IF(C18=$B$1048091,$C$1048091," ")))))))))))))))</f>
        <v>Fomentar  y fortalecer la Creación, Gestión y transferencia del conocimiento.</v>
      </c>
      <c r="E18" s="310" t="s">
        <v>446</v>
      </c>
      <c r="F18" s="264" t="s">
        <v>246</v>
      </c>
      <c r="G18" s="264" t="s">
        <v>39</v>
      </c>
      <c r="H18" s="207" t="s">
        <v>459</v>
      </c>
      <c r="I18" s="326" t="s">
        <v>102</v>
      </c>
      <c r="J18" s="327" t="s">
        <v>462</v>
      </c>
      <c r="K18" s="329" t="s">
        <v>463</v>
      </c>
      <c r="L18" s="330" t="s">
        <v>464</v>
      </c>
      <c r="M18" s="311" t="s">
        <v>99</v>
      </c>
      <c r="N18" s="307">
        <f t="shared" ref="N18" si="53">IF(M18="ALTA",5,IF(M18="MEDIO ALTA",4,IF(M18="MEDIA",3,IF(M18="MEDIO BAJA",2,IF(M18="BAJA",1,0)))))</f>
        <v>3</v>
      </c>
      <c r="O18" s="311" t="s">
        <v>133</v>
      </c>
      <c r="P18" s="307">
        <f t="shared" si="1"/>
        <v>5</v>
      </c>
      <c r="Q18" s="307">
        <f t="shared" ref="Q18" si="54">P18*N18</f>
        <v>15</v>
      </c>
      <c r="R18" s="209" t="s">
        <v>299</v>
      </c>
      <c r="S18" s="210">
        <f t="shared" si="3"/>
        <v>1</v>
      </c>
      <c r="T18" s="306">
        <f t="shared" ref="T18" si="55">ROUND(AVERAGEIF(S18:S20,"&gt;0"),0)</f>
        <v>1</v>
      </c>
      <c r="U18" s="306">
        <f t="shared" ref="U18" si="56">T18*$U$8</f>
        <v>0.6</v>
      </c>
      <c r="V18" s="212" t="s">
        <v>473</v>
      </c>
      <c r="W18" s="310">
        <f t="shared" ref="W18" si="57">IF(R18="No_existen",5*$W$8,X18*$W$8)</f>
        <v>0.2</v>
      </c>
      <c r="X18" s="305">
        <f t="shared" ref="X18" si="58">ROUND(AVERAGEIF(Y18:Y20,"&gt;0"),0)</f>
        <v>4</v>
      </c>
      <c r="Y18" s="262">
        <f t="shared" si="8"/>
        <v>4</v>
      </c>
      <c r="Z18" s="264" t="s">
        <v>302</v>
      </c>
      <c r="AA18" s="265"/>
      <c r="AB18" s="305">
        <f t="shared" ref="AB18" si="59">IF(R18="No_existen",5*$AB$8,AC18*$AB$8)</f>
        <v>0.15</v>
      </c>
      <c r="AC18" s="306">
        <f t="shared" ref="AC18" si="60">ROUND(AVERAGEIF(AD18:AD20,"&gt;0"),0)</f>
        <v>1</v>
      </c>
      <c r="AD18" s="263">
        <f t="shared" si="10"/>
        <v>1</v>
      </c>
      <c r="AE18" s="264" t="s">
        <v>279</v>
      </c>
      <c r="AF18" s="265" t="s">
        <v>476</v>
      </c>
      <c r="AG18" s="305">
        <f t="shared" ref="AG18" si="61">IF(R18="No_existen",5*$AG$8,AH18*$AG$8)</f>
        <v>0.1</v>
      </c>
      <c r="AH18" s="306">
        <f t="shared" ref="AH18" si="62">ROUND(AVERAGEIF(AI18:AI20,"&gt;0"),0)</f>
        <v>1</v>
      </c>
      <c r="AI18" s="263">
        <f t="shared" si="13"/>
        <v>1</v>
      </c>
      <c r="AJ18" s="264" t="s">
        <v>276</v>
      </c>
      <c r="AK18" s="264" t="s">
        <v>283</v>
      </c>
      <c r="AL18" s="305">
        <f t="shared" ref="AL18" si="63">IF(R18="No_existen",5*$AL$8,AM18*$AL$8)</f>
        <v>0.2</v>
      </c>
      <c r="AM18" s="306">
        <f t="shared" ref="AM18" si="64">ROUND(AVERAGEIF(AN18:AN20,"&gt;0"),0)</f>
        <v>2</v>
      </c>
      <c r="AN18" s="263">
        <f t="shared" si="48"/>
        <v>1</v>
      </c>
      <c r="AO18" s="264" t="s">
        <v>452</v>
      </c>
      <c r="AP18" s="306">
        <f>ROUND(AVERAGE(T18,X18,AC18,AH18,AM18),0)</f>
        <v>2</v>
      </c>
      <c r="AQ18" s="307" t="str">
        <f t="shared" ref="AQ18" si="65">IF(AP18&lt;1.5,"FUERTE",IF(AND(AP18&gt;=1.5,AP18&lt;2.5),"ACEPTABLE",IF(AP18&gt;=5,"INEXISTENTE","DÉBIL")))</f>
        <v>ACEPTABLE</v>
      </c>
      <c r="AR18" s="308">
        <f t="shared" ref="AR18" si="66">IF(Q18=0,0,ROUND((Q18*AP18),0))</f>
        <v>30</v>
      </c>
      <c r="AS18" s="308" t="str">
        <f t="shared" ref="AS18" si="67">IF(AR18&gt;=36,"GRAVE", IF(AR18&lt;=10, "LEVE", "MODERADO"))</f>
        <v>MODERADO</v>
      </c>
      <c r="AT18" s="309" t="s">
        <v>646</v>
      </c>
      <c r="AU18" s="312">
        <v>119</v>
      </c>
      <c r="AV18" s="264" t="s">
        <v>85</v>
      </c>
      <c r="AW18" s="257" t="s">
        <v>479</v>
      </c>
      <c r="AX18" s="259">
        <v>44925</v>
      </c>
      <c r="AY18" s="246"/>
    </row>
    <row r="19" spans="1:51" s="65" customFormat="1" ht="70.150000000000006" customHeight="1" x14ac:dyDescent="0.2">
      <c r="A19" s="311"/>
      <c r="B19" s="312"/>
      <c r="C19" s="310"/>
      <c r="D19" s="313"/>
      <c r="E19" s="310"/>
      <c r="F19" s="264" t="s">
        <v>246</v>
      </c>
      <c r="G19" s="264" t="s">
        <v>247</v>
      </c>
      <c r="H19" s="207" t="s">
        <v>460</v>
      </c>
      <c r="I19" s="326"/>
      <c r="J19" s="327"/>
      <c r="K19" s="347"/>
      <c r="L19" s="330"/>
      <c r="M19" s="311"/>
      <c r="N19" s="307"/>
      <c r="O19" s="311"/>
      <c r="P19" s="307"/>
      <c r="Q19" s="307"/>
      <c r="R19" s="209" t="s">
        <v>299</v>
      </c>
      <c r="S19" s="210">
        <f t="shared" si="3"/>
        <v>1</v>
      </c>
      <c r="T19" s="306"/>
      <c r="U19" s="306"/>
      <c r="V19" s="212" t="s">
        <v>474</v>
      </c>
      <c r="W19" s="310"/>
      <c r="X19" s="305"/>
      <c r="Y19" s="262">
        <f t="shared" si="8"/>
        <v>4</v>
      </c>
      <c r="Z19" s="264" t="s">
        <v>302</v>
      </c>
      <c r="AA19" s="265"/>
      <c r="AB19" s="305"/>
      <c r="AC19" s="306"/>
      <c r="AD19" s="263">
        <f t="shared" si="10"/>
        <v>1</v>
      </c>
      <c r="AE19" s="264" t="s">
        <v>279</v>
      </c>
      <c r="AF19" s="265" t="s">
        <v>476</v>
      </c>
      <c r="AG19" s="305"/>
      <c r="AH19" s="306"/>
      <c r="AI19" s="263">
        <f t="shared" si="13"/>
        <v>1</v>
      </c>
      <c r="AJ19" s="264" t="s">
        <v>276</v>
      </c>
      <c r="AK19" s="264" t="s">
        <v>284</v>
      </c>
      <c r="AL19" s="305"/>
      <c r="AM19" s="306"/>
      <c r="AN19" s="263">
        <f t="shared" si="48"/>
        <v>1</v>
      </c>
      <c r="AO19" s="264" t="s">
        <v>452</v>
      </c>
      <c r="AP19" s="306"/>
      <c r="AQ19" s="307"/>
      <c r="AR19" s="308"/>
      <c r="AS19" s="308"/>
      <c r="AT19" s="309"/>
      <c r="AU19" s="312"/>
      <c r="AV19" s="264"/>
      <c r="AW19" s="265"/>
      <c r="AX19" s="211"/>
      <c r="AY19" s="246"/>
    </row>
    <row r="20" spans="1:51" s="65" customFormat="1" ht="70.150000000000006" customHeight="1" x14ac:dyDescent="0.2">
      <c r="A20" s="311"/>
      <c r="B20" s="312"/>
      <c r="C20" s="310"/>
      <c r="D20" s="313"/>
      <c r="E20" s="310"/>
      <c r="F20" s="264" t="s">
        <v>245</v>
      </c>
      <c r="G20" s="264" t="s">
        <v>35</v>
      </c>
      <c r="H20" s="207" t="s">
        <v>461</v>
      </c>
      <c r="I20" s="326"/>
      <c r="J20" s="327"/>
      <c r="K20" s="347"/>
      <c r="L20" s="330"/>
      <c r="M20" s="311"/>
      <c r="N20" s="307"/>
      <c r="O20" s="311"/>
      <c r="P20" s="307"/>
      <c r="Q20" s="307"/>
      <c r="R20" s="209" t="s">
        <v>299</v>
      </c>
      <c r="S20" s="210">
        <f t="shared" si="3"/>
        <v>1</v>
      </c>
      <c r="T20" s="306"/>
      <c r="U20" s="306"/>
      <c r="V20" s="212" t="s">
        <v>475</v>
      </c>
      <c r="W20" s="310"/>
      <c r="X20" s="305"/>
      <c r="Y20" s="262">
        <f t="shared" si="8"/>
        <v>4</v>
      </c>
      <c r="Z20" s="264" t="s">
        <v>302</v>
      </c>
      <c r="AA20" s="265"/>
      <c r="AB20" s="305"/>
      <c r="AC20" s="306"/>
      <c r="AD20" s="263">
        <f t="shared" si="10"/>
        <v>1</v>
      </c>
      <c r="AE20" s="264" t="s">
        <v>279</v>
      </c>
      <c r="AF20" s="265" t="s">
        <v>476</v>
      </c>
      <c r="AG20" s="305"/>
      <c r="AH20" s="306"/>
      <c r="AI20" s="263">
        <f t="shared" si="13"/>
        <v>1</v>
      </c>
      <c r="AJ20" s="264" t="s">
        <v>276</v>
      </c>
      <c r="AK20" s="264" t="s">
        <v>290</v>
      </c>
      <c r="AL20" s="305"/>
      <c r="AM20" s="306"/>
      <c r="AN20" s="263">
        <f t="shared" si="48"/>
        <v>4</v>
      </c>
      <c r="AO20" s="264" t="s">
        <v>477</v>
      </c>
      <c r="AP20" s="306"/>
      <c r="AQ20" s="307"/>
      <c r="AR20" s="308"/>
      <c r="AS20" s="308"/>
      <c r="AT20" s="309"/>
      <c r="AU20" s="312"/>
      <c r="AV20" s="264"/>
      <c r="AW20" s="265"/>
      <c r="AX20" s="211"/>
      <c r="AY20" s="246"/>
    </row>
    <row r="21" spans="1:51" s="83" customFormat="1" ht="70.150000000000006" customHeight="1" x14ac:dyDescent="0.2">
      <c r="A21" s="311">
        <v>5</v>
      </c>
      <c r="B21" s="312" t="s">
        <v>151</v>
      </c>
      <c r="C21" s="310" t="s">
        <v>434</v>
      </c>
      <c r="D21" s="313" t="str">
        <f>IF(C21=$B$1048075,$C$1048075,IF(C21=$B$1048076,$C$1048076,IF(C21=$B$1048077,$C$1048077,IF(C21=$B$1048078,$C$1048078,IF(C21=$B$1048079,$C$1048079,IF(C21=$B$1048080,$C$1048080,IF(C21=$B$1048081,$C$1048081,IF(C21=$B$1048082,$C$1048082,IF(C21=$B$1048083,$C$1048083,IF(C21=$B$1048084,$C$1048084,IF(C21=$B$1048087,$C$1048087,IF(C21=$B$1048088,$C$1048088,IF(C21=$B$1048089,C$1048089,IF(C21=$B$1048090,$C$1048090,IF(C21=$B$1048091,$C$1048091," ")))))))))))))))</f>
        <v>Fomentar  y fortalecer la Creación, Gestión y transferencia del conocimiento.</v>
      </c>
      <c r="E21" s="310" t="s">
        <v>446</v>
      </c>
      <c r="F21" s="264" t="s">
        <v>246</v>
      </c>
      <c r="G21" s="264" t="s">
        <v>39</v>
      </c>
      <c r="H21" s="207" t="s">
        <v>459</v>
      </c>
      <c r="I21" s="326" t="s">
        <v>102</v>
      </c>
      <c r="J21" s="314" t="s">
        <v>465</v>
      </c>
      <c r="K21" s="329" t="s">
        <v>466</v>
      </c>
      <c r="L21" s="330" t="s">
        <v>464</v>
      </c>
      <c r="M21" s="311" t="s">
        <v>99</v>
      </c>
      <c r="N21" s="307">
        <f t="shared" ref="N21" si="68">IF(M21="ALTA",5,IF(M21="MEDIO ALTA",4,IF(M21="MEDIA",3,IF(M21="MEDIO BAJA",2,IF(M21="BAJA",1,0)))))</f>
        <v>3</v>
      </c>
      <c r="O21" s="311" t="s">
        <v>133</v>
      </c>
      <c r="P21" s="307">
        <f t="shared" ref="P21" si="69">IF(O21="ALTO",5,IF(O21="MEDIO ALTO",4,IF(O21="MEDIO",3,IF(O21="MEDIO BAJO",2,IF(O21="BAJO",1,0)))))</f>
        <v>5</v>
      </c>
      <c r="Q21" s="307">
        <f t="shared" ref="Q21:Q33" si="70">P21*N21</f>
        <v>15</v>
      </c>
      <c r="R21" s="209" t="s">
        <v>299</v>
      </c>
      <c r="S21" s="210">
        <f t="shared" si="3"/>
        <v>1</v>
      </c>
      <c r="T21" s="306">
        <f t="shared" ref="T21" si="71">ROUND(AVERAGEIF(S21:S23,"&gt;0"),0)</f>
        <v>1</v>
      </c>
      <c r="U21" s="306">
        <f t="shared" ref="U21" si="72">T21*$U$8</f>
        <v>0.6</v>
      </c>
      <c r="V21" s="212" t="s">
        <v>473</v>
      </c>
      <c r="W21" s="310">
        <f t="shared" ref="W21" si="73">IF(R21="No_existen",5*$W$8,X21*$W$8)</f>
        <v>0.2</v>
      </c>
      <c r="X21" s="305">
        <f t="shared" ref="X21" si="74">ROUND(AVERAGEIF(Y21:Y23,"&gt;0"),0)</f>
        <v>4</v>
      </c>
      <c r="Y21" s="262">
        <f t="shared" si="8"/>
        <v>4</v>
      </c>
      <c r="Z21" s="264" t="s">
        <v>302</v>
      </c>
      <c r="AA21" s="265"/>
      <c r="AB21" s="305">
        <f t="shared" ref="AB21" si="75">IF(R21="No_existen",5*$AB$8,AC21*$AB$8)</f>
        <v>0.15</v>
      </c>
      <c r="AC21" s="306">
        <f t="shared" ref="AC21" si="76">ROUND(AVERAGEIF(AD21:AD23,"&gt;0"),0)</f>
        <v>1</v>
      </c>
      <c r="AD21" s="263">
        <f t="shared" si="10"/>
        <v>1</v>
      </c>
      <c r="AE21" s="264" t="s">
        <v>279</v>
      </c>
      <c r="AF21" s="265" t="s">
        <v>476</v>
      </c>
      <c r="AG21" s="305">
        <f t="shared" ref="AG21" si="77">IF(R21="No_existen",5*$AG$8,AH21*$AG$8)</f>
        <v>0.1</v>
      </c>
      <c r="AH21" s="306">
        <f t="shared" ref="AH21" si="78">ROUND(AVERAGEIF(AI21:AI23,"&gt;0"),0)</f>
        <v>1</v>
      </c>
      <c r="AI21" s="263">
        <f t="shared" si="13"/>
        <v>1</v>
      </c>
      <c r="AJ21" s="264" t="s">
        <v>276</v>
      </c>
      <c r="AK21" s="264" t="s">
        <v>283</v>
      </c>
      <c r="AL21" s="305">
        <f t="shared" ref="AL21" si="79">IF(R21="No_existen",5*$AL$8,AM21*$AL$8)</f>
        <v>0.2</v>
      </c>
      <c r="AM21" s="306">
        <f t="shared" ref="AM21" si="80">ROUND(AVERAGEIF(AN21:AN23,"&gt;0"),0)</f>
        <v>2</v>
      </c>
      <c r="AN21" s="263">
        <f t="shared" si="48"/>
        <v>1</v>
      </c>
      <c r="AO21" s="264" t="s">
        <v>452</v>
      </c>
      <c r="AP21" s="306">
        <f t="shared" ref="AP21" si="81">ROUND(AVERAGE(T21,X21,AC21,AH21,AM21),0)</f>
        <v>2</v>
      </c>
      <c r="AQ21" s="307" t="str">
        <f t="shared" ref="AQ21" si="82">IF(AP21&lt;1.5,"FUERTE",IF(AND(AP21&gt;=1.5,AP21&lt;2.5),"ACEPTABLE",IF(AP21&gt;=5,"INEXISTENTE","DÉBIL")))</f>
        <v>ACEPTABLE</v>
      </c>
      <c r="AR21" s="308">
        <f t="shared" ref="AR21" si="83">IF(Q21=0,0,ROUND((Q21*AP21),0))</f>
        <v>30</v>
      </c>
      <c r="AS21" s="308" t="str">
        <f t="shared" ref="AS21" si="84">IF(AR21&gt;=36,"GRAVE", IF(AR21&lt;=10, "LEVE", "MODERADO"))</f>
        <v>MODERADO</v>
      </c>
      <c r="AT21" s="309" t="s">
        <v>478</v>
      </c>
      <c r="AU21" s="309">
        <v>175</v>
      </c>
      <c r="AV21" s="264" t="s">
        <v>85</v>
      </c>
      <c r="AW21" s="257" t="s">
        <v>480</v>
      </c>
      <c r="AX21" s="259">
        <v>44925</v>
      </c>
      <c r="AY21" s="246"/>
    </row>
    <row r="22" spans="1:51" s="83" customFormat="1" ht="70.150000000000006" customHeight="1" x14ac:dyDescent="0.2">
      <c r="A22" s="311"/>
      <c r="B22" s="312"/>
      <c r="C22" s="310"/>
      <c r="D22" s="313"/>
      <c r="E22" s="310"/>
      <c r="F22" s="264" t="s">
        <v>246</v>
      </c>
      <c r="G22" s="264" t="s">
        <v>247</v>
      </c>
      <c r="H22" s="207" t="s">
        <v>460</v>
      </c>
      <c r="I22" s="326"/>
      <c r="J22" s="315"/>
      <c r="K22" s="347"/>
      <c r="L22" s="330"/>
      <c r="M22" s="311"/>
      <c r="N22" s="307"/>
      <c r="O22" s="311"/>
      <c r="P22" s="307"/>
      <c r="Q22" s="307"/>
      <c r="R22" s="209" t="s">
        <v>299</v>
      </c>
      <c r="S22" s="210">
        <f t="shared" si="3"/>
        <v>1</v>
      </c>
      <c r="T22" s="306"/>
      <c r="U22" s="306"/>
      <c r="V22" s="212" t="s">
        <v>474</v>
      </c>
      <c r="W22" s="310"/>
      <c r="X22" s="305"/>
      <c r="Y22" s="262">
        <f t="shared" si="8"/>
        <v>4</v>
      </c>
      <c r="Z22" s="264" t="s">
        <v>302</v>
      </c>
      <c r="AA22" s="265"/>
      <c r="AB22" s="305"/>
      <c r="AC22" s="306"/>
      <c r="AD22" s="263">
        <f t="shared" si="10"/>
        <v>1</v>
      </c>
      <c r="AE22" s="264" t="s">
        <v>279</v>
      </c>
      <c r="AF22" s="265" t="s">
        <v>476</v>
      </c>
      <c r="AG22" s="305"/>
      <c r="AH22" s="306"/>
      <c r="AI22" s="263">
        <f t="shared" si="13"/>
        <v>1</v>
      </c>
      <c r="AJ22" s="264" t="s">
        <v>276</v>
      </c>
      <c r="AK22" s="264" t="s">
        <v>284</v>
      </c>
      <c r="AL22" s="305"/>
      <c r="AM22" s="306"/>
      <c r="AN22" s="263">
        <f t="shared" si="48"/>
        <v>1</v>
      </c>
      <c r="AO22" s="264" t="s">
        <v>452</v>
      </c>
      <c r="AP22" s="306"/>
      <c r="AQ22" s="307"/>
      <c r="AR22" s="308"/>
      <c r="AS22" s="308"/>
      <c r="AT22" s="309"/>
      <c r="AU22" s="309"/>
      <c r="AV22" s="264"/>
      <c r="AW22" s="265"/>
      <c r="AX22" s="211"/>
      <c r="AY22" s="246"/>
    </row>
    <row r="23" spans="1:51" s="83" customFormat="1" ht="105.75" customHeight="1" x14ac:dyDescent="0.2">
      <c r="A23" s="311"/>
      <c r="B23" s="312"/>
      <c r="C23" s="310"/>
      <c r="D23" s="313"/>
      <c r="E23" s="310"/>
      <c r="F23" s="264" t="s">
        <v>245</v>
      </c>
      <c r="G23" s="264" t="s">
        <v>35</v>
      </c>
      <c r="H23" s="207" t="s">
        <v>461</v>
      </c>
      <c r="I23" s="326"/>
      <c r="J23" s="316"/>
      <c r="K23" s="347"/>
      <c r="L23" s="330"/>
      <c r="M23" s="311"/>
      <c r="N23" s="307"/>
      <c r="O23" s="311"/>
      <c r="P23" s="307"/>
      <c r="Q23" s="307"/>
      <c r="R23" s="209" t="s">
        <v>299</v>
      </c>
      <c r="S23" s="210">
        <f t="shared" si="3"/>
        <v>1</v>
      </c>
      <c r="T23" s="306"/>
      <c r="U23" s="306"/>
      <c r="V23" s="212" t="s">
        <v>475</v>
      </c>
      <c r="W23" s="310"/>
      <c r="X23" s="305"/>
      <c r="Y23" s="262">
        <f t="shared" si="8"/>
        <v>4</v>
      </c>
      <c r="Z23" s="264" t="s">
        <v>302</v>
      </c>
      <c r="AA23" s="265"/>
      <c r="AB23" s="305"/>
      <c r="AC23" s="306"/>
      <c r="AD23" s="263">
        <f t="shared" si="10"/>
        <v>1</v>
      </c>
      <c r="AE23" s="264" t="s">
        <v>279</v>
      </c>
      <c r="AF23" s="265" t="s">
        <v>476</v>
      </c>
      <c r="AG23" s="305"/>
      <c r="AH23" s="306"/>
      <c r="AI23" s="263">
        <f t="shared" si="13"/>
        <v>1</v>
      </c>
      <c r="AJ23" s="264" t="s">
        <v>276</v>
      </c>
      <c r="AK23" s="264" t="s">
        <v>290</v>
      </c>
      <c r="AL23" s="305"/>
      <c r="AM23" s="306"/>
      <c r="AN23" s="263">
        <f t="shared" si="48"/>
        <v>4</v>
      </c>
      <c r="AO23" s="264" t="s">
        <v>477</v>
      </c>
      <c r="AP23" s="306"/>
      <c r="AQ23" s="307"/>
      <c r="AR23" s="308"/>
      <c r="AS23" s="308"/>
      <c r="AT23" s="309"/>
      <c r="AU23" s="309"/>
      <c r="AV23" s="264"/>
      <c r="AW23" s="265"/>
      <c r="AX23" s="211"/>
      <c r="AY23" s="246"/>
    </row>
    <row r="24" spans="1:51" s="268" customFormat="1" ht="105.75" customHeight="1" x14ac:dyDescent="0.2">
      <c r="A24" s="311">
        <v>6</v>
      </c>
      <c r="B24" s="312" t="s">
        <v>151</v>
      </c>
      <c r="C24" s="310" t="s">
        <v>437</v>
      </c>
      <c r="D24" s="313" t="str">
        <f>IF(C24=$B$1048075,$C$1048075,IF(C24=$B$1048076,$C$1048076,IF(C24=$B$1048077,$C$1048077,IF(C24=$B$1048078,$C$1048078,IF(C24=$B$1048079,$C$1048079,IF(C24=$B$1048080,$C$1048080,IF(C24=$B$1048081,$C$1048081,IF(C24=$B$1048082,$C$1048082,IF(C24=$B$1048083,$C$1048083,IF(C24=$B$1048084,$C$1048084,IF(C24=$B$1048087,$C$1048087,IF(C24=$B$1048088,$C$1048088,IF(C24=$B$1048089,C$1048089,IF(C24=$B$1048090,$C$1048090,IF(C24=$B$1048091,$C$1048091," ")))))))))))))))</f>
        <v>Contribuir a la formación integral,  el desarrollo social e intercultural y el acompañamiento integral, así como promover el ejercicio colectivo de la responsabilidad social aportando al mejoramiento de la calidad de vida de la comunidad universitaria.</v>
      </c>
      <c r="E24" s="310" t="s">
        <v>687</v>
      </c>
      <c r="F24" s="297" t="s">
        <v>245</v>
      </c>
      <c r="G24" s="297" t="s">
        <v>218</v>
      </c>
      <c r="H24" s="207" t="s">
        <v>688</v>
      </c>
      <c r="I24" s="310" t="s">
        <v>102</v>
      </c>
      <c r="J24" s="314" t="s">
        <v>689</v>
      </c>
      <c r="K24" s="317" t="s">
        <v>690</v>
      </c>
      <c r="L24" s="320" t="s">
        <v>691</v>
      </c>
      <c r="M24" s="311" t="s">
        <v>121</v>
      </c>
      <c r="N24" s="307">
        <f t="shared" ref="N24" si="85">IF(M24="ALTA",5,IF(M24="MEDIO ALTA",4,IF(M24="MEDIA",3,IF(M24="MEDIO BAJA",2,IF(M24="BAJA",1,0)))))</f>
        <v>1</v>
      </c>
      <c r="O24" s="311" t="s">
        <v>133</v>
      </c>
      <c r="P24" s="307">
        <f t="shared" ref="P24" si="86">IF(O24="ALTO",5,IF(O24="MEDIO ALTO",4,IF(O24="MEDIO",3,IF(O24="MEDIO BAJO",2,IF(O24="BAJO",1,0)))))</f>
        <v>5</v>
      </c>
      <c r="Q24" s="307">
        <f t="shared" si="70"/>
        <v>5</v>
      </c>
      <c r="R24" s="209" t="s">
        <v>299</v>
      </c>
      <c r="S24" s="210">
        <f t="shared" ref="S24:S26" si="87">IF(R24=$R$1048079,1,IF(R24=$R$1048075,5,IF(R24=$R$1048076,4,IF(R24=$R$1048077,3,IF(R24=$R$1048078,2,0)))))</f>
        <v>1</v>
      </c>
      <c r="T24" s="306">
        <f t="shared" ref="T24" si="88">ROUND(AVERAGEIF(S24:S26,"&gt;0"),0)</f>
        <v>1</v>
      </c>
      <c r="U24" s="306">
        <f t="shared" ref="U24" si="89">T24*$U$8</f>
        <v>0.6</v>
      </c>
      <c r="V24" s="297" t="s">
        <v>694</v>
      </c>
      <c r="W24" s="310">
        <f t="shared" ref="W24" si="90">IF(R24="No_existen",5*$W$8,X24*$W$8)</f>
        <v>0.05</v>
      </c>
      <c r="X24" s="305">
        <f t="shared" ref="X24" si="91">ROUND(AVERAGEIF(Y24:Y26,"&gt;0"),0)</f>
        <v>1</v>
      </c>
      <c r="Y24" s="296">
        <f t="shared" ref="Y24:Y26" si="92">IF(Z24=$Z$1048077,1,IF(Z24=$Z$1048076,2,IF(Z24=$Z$1048075,4,IF(R24="No_existen",5,0))))</f>
        <v>1</v>
      </c>
      <c r="Z24" s="297" t="s">
        <v>304</v>
      </c>
      <c r="AA24" s="298" t="s">
        <v>695</v>
      </c>
      <c r="AB24" s="305">
        <f t="shared" ref="AB24" si="93">IF(R24="No_existen",5*$AB$8,AC24*$AB$8)</f>
        <v>0.15</v>
      </c>
      <c r="AC24" s="306">
        <f t="shared" ref="AC24" si="94">ROUND(AVERAGEIF(AD24:AD26,"&gt;0"),0)</f>
        <v>1</v>
      </c>
      <c r="AD24" s="295">
        <f t="shared" ref="AD24:AD26" si="95">IF(AE24=$AF$1048076,1,IF(AE24=$AF$1048075,4,IF(R24="No_existen",5,0)))</f>
        <v>1</v>
      </c>
      <c r="AE24" s="297" t="s">
        <v>279</v>
      </c>
      <c r="AF24" s="298" t="s">
        <v>696</v>
      </c>
      <c r="AG24" s="305">
        <f t="shared" ref="AG24" si="96">IF(R24="No_existen",5*$AG$8,AH24*$AG$8)</f>
        <v>0.1</v>
      </c>
      <c r="AH24" s="306">
        <f t="shared" ref="AH24" si="97">ROUND(AVERAGEIF(AI24:AI26,"&gt;0"),0)</f>
        <v>1</v>
      </c>
      <c r="AI24" s="295">
        <f t="shared" ref="AI24:AI26" si="98">IF(AJ24=$AJ$1048075,1,IF(AJ24=$AJ$1048076,4,IF(R24="No_existen",5,0)))</f>
        <v>1</v>
      </c>
      <c r="AJ24" s="297" t="s">
        <v>276</v>
      </c>
      <c r="AK24" s="297" t="s">
        <v>286</v>
      </c>
      <c r="AL24" s="305">
        <f t="shared" ref="AL24" si="99">IF(R24="No_existen",5*$AL$8,AM24*$AL$8)</f>
        <v>0.4</v>
      </c>
      <c r="AM24" s="306">
        <f t="shared" ref="AM24" si="100">ROUND(AVERAGEIF(AN24:AN26,"&gt;0"),0)</f>
        <v>4</v>
      </c>
      <c r="AN24" s="295">
        <f t="shared" si="48"/>
        <v>4</v>
      </c>
      <c r="AO24" s="297" t="s">
        <v>477</v>
      </c>
      <c r="AP24" s="306">
        <f t="shared" ref="AP24" si="101">ROUND(AVERAGE(T24,X24,AC24,AH24,AM24),0)</f>
        <v>2</v>
      </c>
      <c r="AQ24" s="307" t="str">
        <f>IF(AP24&lt;1.5,"FUERTE",IF(AND(AP24&gt;=1.5,AP24&lt;2.5),"ACEPTABLE",IF(AP24&gt;=5,"INEXISTENTE","DÉBIL")))</f>
        <v>ACEPTABLE</v>
      </c>
      <c r="AR24" s="308">
        <f t="shared" ref="AR24" si="102">IF(Q24=0,0,ROUND((Q24*AP24),0))</f>
        <v>10</v>
      </c>
      <c r="AS24" s="308" t="str">
        <f t="shared" ref="AS24" si="103">IF(AR24&gt;=36,"GRAVE", IF(AR24&lt;=10, "LEVE", "MODERADO"))</f>
        <v>LEVE</v>
      </c>
      <c r="AT24" s="309" t="s">
        <v>699</v>
      </c>
      <c r="AU24" s="339">
        <v>0.8</v>
      </c>
      <c r="AV24" s="297" t="s">
        <v>84</v>
      </c>
      <c r="AW24" s="298"/>
      <c r="AX24" s="211"/>
      <c r="AY24" s="246"/>
    </row>
    <row r="25" spans="1:51" s="268" customFormat="1" ht="105.75" customHeight="1" x14ac:dyDescent="0.2">
      <c r="A25" s="311"/>
      <c r="B25" s="312"/>
      <c r="C25" s="310"/>
      <c r="D25" s="313"/>
      <c r="E25" s="310"/>
      <c r="F25" s="297" t="s">
        <v>246</v>
      </c>
      <c r="G25" s="297" t="s">
        <v>247</v>
      </c>
      <c r="H25" s="207" t="s">
        <v>692</v>
      </c>
      <c r="I25" s="310"/>
      <c r="J25" s="315"/>
      <c r="K25" s="318"/>
      <c r="L25" s="321"/>
      <c r="M25" s="311"/>
      <c r="N25" s="307"/>
      <c r="O25" s="311"/>
      <c r="P25" s="307"/>
      <c r="Q25" s="307"/>
      <c r="R25" s="209" t="s">
        <v>299</v>
      </c>
      <c r="S25" s="210">
        <f t="shared" si="87"/>
        <v>1</v>
      </c>
      <c r="T25" s="306"/>
      <c r="U25" s="306"/>
      <c r="V25" s="297" t="s">
        <v>697</v>
      </c>
      <c r="W25" s="310"/>
      <c r="X25" s="305"/>
      <c r="Y25" s="296">
        <f t="shared" si="92"/>
        <v>1</v>
      </c>
      <c r="Z25" s="297" t="s">
        <v>304</v>
      </c>
      <c r="AA25" s="298" t="s">
        <v>695</v>
      </c>
      <c r="AB25" s="305"/>
      <c r="AC25" s="306"/>
      <c r="AD25" s="295">
        <f t="shared" si="95"/>
        <v>1</v>
      </c>
      <c r="AE25" s="297" t="s">
        <v>279</v>
      </c>
      <c r="AF25" s="298" t="s">
        <v>481</v>
      </c>
      <c r="AG25" s="305"/>
      <c r="AH25" s="306"/>
      <c r="AI25" s="295">
        <f t="shared" si="98"/>
        <v>1</v>
      </c>
      <c r="AJ25" s="297" t="s">
        <v>276</v>
      </c>
      <c r="AK25" s="297" t="s">
        <v>286</v>
      </c>
      <c r="AL25" s="305"/>
      <c r="AM25" s="306"/>
      <c r="AN25" s="295">
        <f t="shared" si="48"/>
        <v>4</v>
      </c>
      <c r="AO25" s="297" t="s">
        <v>477</v>
      </c>
      <c r="AP25" s="306"/>
      <c r="AQ25" s="307"/>
      <c r="AR25" s="308"/>
      <c r="AS25" s="308"/>
      <c r="AT25" s="309"/>
      <c r="AU25" s="309"/>
      <c r="AV25" s="297" t="s">
        <v>84</v>
      </c>
      <c r="AW25" s="298"/>
      <c r="AX25" s="211"/>
      <c r="AY25" s="246"/>
    </row>
    <row r="26" spans="1:51" s="268" customFormat="1" ht="105.75" customHeight="1" x14ac:dyDescent="0.2">
      <c r="A26" s="311"/>
      <c r="B26" s="312"/>
      <c r="C26" s="310"/>
      <c r="D26" s="313"/>
      <c r="E26" s="310"/>
      <c r="F26" s="297" t="s">
        <v>245</v>
      </c>
      <c r="G26" s="297" t="s">
        <v>35</v>
      </c>
      <c r="H26" s="207" t="s">
        <v>693</v>
      </c>
      <c r="I26" s="310"/>
      <c r="J26" s="316"/>
      <c r="K26" s="319"/>
      <c r="L26" s="322"/>
      <c r="M26" s="311"/>
      <c r="N26" s="307"/>
      <c r="O26" s="311"/>
      <c r="P26" s="307"/>
      <c r="Q26" s="307"/>
      <c r="R26" s="209" t="s">
        <v>299</v>
      </c>
      <c r="S26" s="210">
        <f t="shared" si="87"/>
        <v>1</v>
      </c>
      <c r="T26" s="306"/>
      <c r="U26" s="306"/>
      <c r="V26" s="297" t="s">
        <v>698</v>
      </c>
      <c r="W26" s="310"/>
      <c r="X26" s="305"/>
      <c r="Y26" s="296">
        <f t="shared" si="92"/>
        <v>1</v>
      </c>
      <c r="Z26" s="297" t="s">
        <v>304</v>
      </c>
      <c r="AA26" s="298" t="s">
        <v>695</v>
      </c>
      <c r="AB26" s="305"/>
      <c r="AC26" s="306"/>
      <c r="AD26" s="295">
        <f t="shared" si="95"/>
        <v>1</v>
      </c>
      <c r="AE26" s="297" t="s">
        <v>279</v>
      </c>
      <c r="AF26" s="298" t="s">
        <v>696</v>
      </c>
      <c r="AG26" s="305"/>
      <c r="AH26" s="306"/>
      <c r="AI26" s="295">
        <f t="shared" si="98"/>
        <v>1</v>
      </c>
      <c r="AJ26" s="297" t="s">
        <v>276</v>
      </c>
      <c r="AK26" s="297" t="s">
        <v>440</v>
      </c>
      <c r="AL26" s="305"/>
      <c r="AM26" s="306"/>
      <c r="AN26" s="295">
        <f t="shared" si="48"/>
        <v>4</v>
      </c>
      <c r="AO26" s="297" t="s">
        <v>477</v>
      </c>
      <c r="AP26" s="306"/>
      <c r="AQ26" s="307"/>
      <c r="AR26" s="308"/>
      <c r="AS26" s="308"/>
      <c r="AT26" s="309"/>
      <c r="AU26" s="309"/>
      <c r="AV26" s="297" t="s">
        <v>84</v>
      </c>
      <c r="AW26" s="298"/>
      <c r="AX26" s="211"/>
      <c r="AY26" s="246"/>
    </row>
    <row r="27" spans="1:51" s="84" customFormat="1" ht="99" customHeight="1" x14ac:dyDescent="0.2">
      <c r="A27" s="311">
        <v>7</v>
      </c>
      <c r="B27" s="312" t="s">
        <v>151</v>
      </c>
      <c r="C27" s="310" t="s">
        <v>436</v>
      </c>
      <c r="D27" s="313" t="str">
        <f>IF(C27=$B$1048075,$C$1048075,IF(C27=$B$1048076,$C$1048076,IF(C27=$B$1048077,$C$1048077,IF(C27=$B$1048078,$C$1048078,IF(C27=$B$1048079,$C$1048079,IF(C27=$B$1048080,$C$1048080,IF(C27=$B$1048081,$C$1048081,IF(C27=$B$1048082,$C$1048082,IF(C27=$B$1048083,$C$1048083,IF(C27=$B$1048084,$C$1048084,IF(C27=$B$1048087,$C$1048087,IF(C27=$B$1048088,$C$1048088,IF(C27=$B$1048089,C$1048089,IF(C27=$B$1048090,$C$1048090,IF(C27=$B$1048091,$C$1048091," ")))))))))))))))</f>
        <v>Administrar y gestionar los recursos físicos, ambientales, tecnológicos, humanos y financieros orientados al desarrollo y la sostenibilidad institucional.</v>
      </c>
      <c r="E27" s="310" t="s">
        <v>438</v>
      </c>
      <c r="F27" s="264" t="s">
        <v>246</v>
      </c>
      <c r="G27" s="264" t="s">
        <v>39</v>
      </c>
      <c r="H27" s="207" t="s">
        <v>482</v>
      </c>
      <c r="I27" s="326" t="s">
        <v>102</v>
      </c>
      <c r="J27" s="314" t="s">
        <v>656</v>
      </c>
      <c r="K27" s="329" t="s">
        <v>485</v>
      </c>
      <c r="L27" s="330" t="s">
        <v>486</v>
      </c>
      <c r="M27" s="311" t="s">
        <v>121</v>
      </c>
      <c r="N27" s="307">
        <f t="shared" ref="N27" si="104">IF(M27="ALTA",5,IF(M27="MEDIO ALTA",4,IF(M27="MEDIA",3,IF(M27="MEDIO BAJA",2,IF(M27="BAJA",1,0)))))</f>
        <v>1</v>
      </c>
      <c r="O27" s="311" t="s">
        <v>137</v>
      </c>
      <c r="P27" s="307">
        <f t="shared" ref="P27" si="105">IF(O27="ALTO",5,IF(O27="MEDIO ALTO",4,IF(O27="MEDIO",3,IF(O27="MEDIO BAJO",2,IF(O27="BAJO",1,0)))))</f>
        <v>4</v>
      </c>
      <c r="Q27" s="307">
        <f t="shared" si="70"/>
        <v>4</v>
      </c>
      <c r="R27" s="209" t="s">
        <v>299</v>
      </c>
      <c r="S27" s="210">
        <f t="shared" ref="S27:S46" si="106">IF(R27=$R$1048079,1,IF(R27=$R$1048075,5,IF(R27=$R$1048076,4,IF(R27=$R$1048077,3,IF(R27=$R$1048078,2,0)))))</f>
        <v>1</v>
      </c>
      <c r="T27" s="306">
        <f t="shared" ref="T27" si="107">ROUND(AVERAGEIF(S27:S29,"&gt;0"),0)</f>
        <v>1</v>
      </c>
      <c r="U27" s="306">
        <f t="shared" ref="U27" si="108">T27*$U$8</f>
        <v>0.6</v>
      </c>
      <c r="V27" s="264" t="s">
        <v>487</v>
      </c>
      <c r="W27" s="310">
        <f t="shared" ref="W27" si="109">IF(R27="No_existen",5*$W$8,X27*$W$8)</f>
        <v>0.1</v>
      </c>
      <c r="X27" s="305">
        <f t="shared" ref="X27" si="110">ROUND(AVERAGEIF(Y27:Y29,"&gt;0"),0)</f>
        <v>2</v>
      </c>
      <c r="Y27" s="262">
        <f t="shared" ref="Y27:Y50" si="111">IF(Z27=$Z$1048077,1,IF(Z27=$Z$1048076,2,IF(Z27=$Z$1048075,4,IF(R27="No_existen",5,0))))</f>
        <v>2</v>
      </c>
      <c r="Z27" s="264" t="s">
        <v>303</v>
      </c>
      <c r="AA27" s="265"/>
      <c r="AB27" s="305">
        <f t="shared" ref="AB27" si="112">IF(R27="No_existen",5*$AB$8,AC27*$AB$8)</f>
        <v>0.15</v>
      </c>
      <c r="AC27" s="306">
        <f t="shared" ref="AC27" si="113">ROUND(AVERAGEIF(AD27:AD29,"&gt;0"),0)</f>
        <v>1</v>
      </c>
      <c r="AD27" s="263">
        <f t="shared" ref="AD27:AD46" si="114">IF(AE27=$AF$1048076,1,IF(AE27=$AF$1048075,4,IF(R27="No_existen",5,0)))</f>
        <v>1</v>
      </c>
      <c r="AE27" s="264" t="s">
        <v>279</v>
      </c>
      <c r="AF27" s="265" t="s">
        <v>489</v>
      </c>
      <c r="AG27" s="305">
        <f t="shared" ref="AG27" si="115">IF(R27="No_existen",5*$AG$8,AH27*$AG$8)</f>
        <v>0.1</v>
      </c>
      <c r="AH27" s="306">
        <f t="shared" ref="AH27" si="116">ROUND(AVERAGEIF(AI27:AI29,"&gt;0"),0)</f>
        <v>1</v>
      </c>
      <c r="AI27" s="263">
        <f t="shared" ref="AI27:AI46" si="117">IF(AJ27=$AJ$1048075,1,IF(AJ27=$AJ$1048076,4,IF(R27="No_existen",5,0)))</f>
        <v>1</v>
      </c>
      <c r="AJ27" s="264" t="s">
        <v>276</v>
      </c>
      <c r="AK27" s="264" t="s">
        <v>285</v>
      </c>
      <c r="AL27" s="305">
        <f t="shared" ref="AL27" si="118">IF(R27="No_existen",5*$AL$8,AM27*$AL$8)</f>
        <v>0.4</v>
      </c>
      <c r="AM27" s="306">
        <f t="shared" ref="AM27" si="119">ROUND(AVERAGEIF(AN27:AN29,"&gt;0"),0)</f>
        <v>4</v>
      </c>
      <c r="AN27" s="263">
        <f t="shared" si="48"/>
        <v>4</v>
      </c>
      <c r="AO27" s="264" t="s">
        <v>477</v>
      </c>
      <c r="AP27" s="306">
        <f t="shared" ref="AP27" si="120">ROUND(AVERAGE(T27,X27,AC27,AH27,AM27),0)</f>
        <v>2</v>
      </c>
      <c r="AQ27" s="307" t="str">
        <f t="shared" ref="AQ27" si="121">IF(AP27&lt;1.5,"FUERTE",IF(AND(AP27&gt;=1.5,AP27&lt;2.5),"ACEPTABLE",IF(AP27&gt;=5,"INEXISTENTE","DÉBIL")))</f>
        <v>ACEPTABLE</v>
      </c>
      <c r="AR27" s="308">
        <f t="shared" ref="AR27" si="122">IF(Q27=0,0,ROUND((Q27*AP27),0))</f>
        <v>8</v>
      </c>
      <c r="AS27" s="308" t="str">
        <f t="shared" ref="AS27" si="123">IF(AR27&gt;=36,"GRAVE", IF(AR27&lt;=10, "LEVE", "MODERADO"))</f>
        <v>LEVE</v>
      </c>
      <c r="AT27" s="309" t="s">
        <v>491</v>
      </c>
      <c r="AU27" s="339" t="s">
        <v>492</v>
      </c>
      <c r="AV27" s="264" t="s">
        <v>84</v>
      </c>
      <c r="AW27" s="265"/>
      <c r="AX27" s="211"/>
      <c r="AY27" s="246"/>
    </row>
    <row r="28" spans="1:51" s="84" customFormat="1" ht="70.150000000000006" customHeight="1" x14ac:dyDescent="0.2">
      <c r="A28" s="311"/>
      <c r="B28" s="312"/>
      <c r="C28" s="310"/>
      <c r="D28" s="313"/>
      <c r="E28" s="310"/>
      <c r="F28" s="264" t="s">
        <v>245</v>
      </c>
      <c r="G28" s="264" t="s">
        <v>35</v>
      </c>
      <c r="H28" s="207" t="s">
        <v>483</v>
      </c>
      <c r="I28" s="326"/>
      <c r="J28" s="315"/>
      <c r="K28" s="347"/>
      <c r="L28" s="330"/>
      <c r="M28" s="311"/>
      <c r="N28" s="307"/>
      <c r="O28" s="311"/>
      <c r="P28" s="307"/>
      <c r="Q28" s="307"/>
      <c r="R28" s="209" t="s">
        <v>299</v>
      </c>
      <c r="S28" s="210">
        <f t="shared" si="106"/>
        <v>1</v>
      </c>
      <c r="T28" s="306"/>
      <c r="U28" s="306"/>
      <c r="V28" s="264" t="s">
        <v>488</v>
      </c>
      <c r="W28" s="310"/>
      <c r="X28" s="305"/>
      <c r="Y28" s="262">
        <f t="shared" si="111"/>
        <v>2</v>
      </c>
      <c r="Z28" s="264" t="s">
        <v>303</v>
      </c>
      <c r="AA28" s="265"/>
      <c r="AB28" s="305"/>
      <c r="AC28" s="306"/>
      <c r="AD28" s="263">
        <f t="shared" si="114"/>
        <v>1</v>
      </c>
      <c r="AE28" s="264" t="s">
        <v>279</v>
      </c>
      <c r="AF28" s="265" t="s">
        <v>490</v>
      </c>
      <c r="AG28" s="305"/>
      <c r="AH28" s="306"/>
      <c r="AI28" s="263">
        <f t="shared" si="117"/>
        <v>1</v>
      </c>
      <c r="AJ28" s="264" t="s">
        <v>276</v>
      </c>
      <c r="AK28" s="264" t="s">
        <v>285</v>
      </c>
      <c r="AL28" s="305"/>
      <c r="AM28" s="306"/>
      <c r="AN28" s="263">
        <f t="shared" si="48"/>
        <v>4</v>
      </c>
      <c r="AO28" s="264" t="s">
        <v>477</v>
      </c>
      <c r="AP28" s="306"/>
      <c r="AQ28" s="307"/>
      <c r="AR28" s="308"/>
      <c r="AS28" s="308"/>
      <c r="AT28" s="309"/>
      <c r="AU28" s="309"/>
      <c r="AV28" s="264" t="s">
        <v>84</v>
      </c>
      <c r="AW28" s="265"/>
      <c r="AX28" s="211"/>
      <c r="AY28" s="246"/>
    </row>
    <row r="29" spans="1:51" s="84" customFormat="1" ht="70.150000000000006" customHeight="1" x14ac:dyDescent="0.2">
      <c r="A29" s="311"/>
      <c r="B29" s="312"/>
      <c r="C29" s="310"/>
      <c r="D29" s="313"/>
      <c r="E29" s="310"/>
      <c r="F29" s="264" t="s">
        <v>246</v>
      </c>
      <c r="G29" s="264" t="s">
        <v>247</v>
      </c>
      <c r="H29" s="207" t="s">
        <v>484</v>
      </c>
      <c r="I29" s="326"/>
      <c r="J29" s="316"/>
      <c r="K29" s="347"/>
      <c r="L29" s="330"/>
      <c r="M29" s="311"/>
      <c r="N29" s="307"/>
      <c r="O29" s="311"/>
      <c r="P29" s="307"/>
      <c r="Q29" s="307"/>
      <c r="R29" s="209"/>
      <c r="S29" s="210">
        <f t="shared" si="106"/>
        <v>0</v>
      </c>
      <c r="T29" s="306"/>
      <c r="U29" s="306"/>
      <c r="V29" s="264"/>
      <c r="W29" s="310"/>
      <c r="X29" s="305"/>
      <c r="Y29" s="262">
        <f t="shared" si="111"/>
        <v>0</v>
      </c>
      <c r="Z29" s="264"/>
      <c r="AA29" s="265"/>
      <c r="AB29" s="305"/>
      <c r="AC29" s="306"/>
      <c r="AD29" s="263">
        <f t="shared" si="114"/>
        <v>0</v>
      </c>
      <c r="AE29" s="264"/>
      <c r="AF29" s="265"/>
      <c r="AG29" s="305"/>
      <c r="AH29" s="306"/>
      <c r="AI29" s="263">
        <f t="shared" si="117"/>
        <v>0</v>
      </c>
      <c r="AJ29" s="264"/>
      <c r="AK29" s="264"/>
      <c r="AL29" s="305"/>
      <c r="AM29" s="306"/>
      <c r="AN29" s="263">
        <f t="shared" si="48"/>
        <v>0</v>
      </c>
      <c r="AO29" s="264"/>
      <c r="AP29" s="306"/>
      <c r="AQ29" s="307"/>
      <c r="AR29" s="308"/>
      <c r="AS29" s="308"/>
      <c r="AT29" s="309"/>
      <c r="AU29" s="309"/>
      <c r="AV29" s="264"/>
      <c r="AW29" s="265"/>
      <c r="AX29" s="211"/>
      <c r="AY29" s="246"/>
    </row>
    <row r="30" spans="1:51" s="84" customFormat="1" ht="103.5" customHeight="1" x14ac:dyDescent="0.2">
      <c r="A30" s="311">
        <v>8</v>
      </c>
      <c r="B30" s="312" t="s">
        <v>146</v>
      </c>
      <c r="C30" s="310" t="s">
        <v>158</v>
      </c>
      <c r="D30" s="366" t="str">
        <f>IF(C30=$B$1048075,$C$1048075,IF(C30=$B$1048076,$C$1048076,IF(C30=$B$1048077,$C$1048077,IF(C30=$B$1048078,$C$1048078,IF(C30=$B$1048079,$C$1048079,IF(C30=$B$1048080,$C$1048080,IF(C30=$B$1048081,$C$1048081,IF(C30=$B$1048082,$C$1048082,IF(C30=$B$1048083,$C$1048083,IF(C30=$B$1048084,$C$1048084,IF(C30=$B$1048087,$C$1048087,IF(C30=$B$1048088,$C$1048088,IF(C30=$B$1048089,C$1048089,IF(C30=$B$1048090,$C$1048090,IF(C30=$B$1048091,$C$1048091," ")))))))))))))))</f>
        <v>Orientar el desarrollo de la Universidad mediante el direccionamiento estratégico y visión compartida de la comunidad universitaria, a fin de lograr los objetivos misionales.</v>
      </c>
      <c r="E30" s="310" t="s">
        <v>167</v>
      </c>
      <c r="F30" s="264" t="s">
        <v>245</v>
      </c>
      <c r="G30" s="264" t="s">
        <v>33</v>
      </c>
      <c r="H30" s="207" t="s">
        <v>493</v>
      </c>
      <c r="I30" s="326" t="s">
        <v>104</v>
      </c>
      <c r="J30" s="331" t="s">
        <v>657</v>
      </c>
      <c r="K30" s="333" t="s">
        <v>496</v>
      </c>
      <c r="L30" s="330" t="s">
        <v>497</v>
      </c>
      <c r="M30" s="311" t="s">
        <v>143</v>
      </c>
      <c r="N30" s="307">
        <f t="shared" ref="N30" si="124">IF(M30="ALTA",5,IF(M30="MEDIO ALTA",4,IF(M30="MEDIA",3,IF(M30="MEDIO BAJA",2,IF(M30="BAJA",1,0)))))</f>
        <v>4</v>
      </c>
      <c r="O30" s="311" t="s">
        <v>134</v>
      </c>
      <c r="P30" s="307">
        <f t="shared" ref="P30" si="125">IF(O30="ALTO",5,IF(O30="MEDIO ALTO",4,IF(O30="MEDIO",3,IF(O30="MEDIO BAJO",2,IF(O30="BAJO",1,0)))))</f>
        <v>3</v>
      </c>
      <c r="Q30" s="307">
        <f t="shared" si="70"/>
        <v>12</v>
      </c>
      <c r="R30" s="209" t="s">
        <v>298</v>
      </c>
      <c r="S30" s="210">
        <f t="shared" si="106"/>
        <v>2</v>
      </c>
      <c r="T30" s="306">
        <f t="shared" ref="T30" si="126">ROUND(AVERAGEIF(S30:S32,"&gt;0"),0)</f>
        <v>3</v>
      </c>
      <c r="U30" s="306">
        <f t="shared" ref="U30" si="127">T30*$U$8</f>
        <v>1.7999999999999998</v>
      </c>
      <c r="V30" s="264" t="s">
        <v>498</v>
      </c>
      <c r="W30" s="310">
        <f t="shared" ref="W30" si="128">IF(R30="No_existen",5*$W$8,X30*$W$8)</f>
        <v>0.2</v>
      </c>
      <c r="X30" s="305">
        <f t="shared" ref="X30" si="129">ROUND(AVERAGEIF(Y30:Y32,"&gt;0"),0)</f>
        <v>4</v>
      </c>
      <c r="Y30" s="262">
        <f t="shared" si="111"/>
        <v>4</v>
      </c>
      <c r="Z30" s="264" t="s">
        <v>302</v>
      </c>
      <c r="AA30" s="265"/>
      <c r="AB30" s="305">
        <f t="shared" ref="AB30" si="130">IF(R30="No_existen",5*$AB$8,AC30*$AB$8)</f>
        <v>0.15</v>
      </c>
      <c r="AC30" s="306">
        <f t="shared" ref="AC30" si="131">ROUND(AVERAGEIF(AD30:AD32,"&gt;0"),0)</f>
        <v>1</v>
      </c>
      <c r="AD30" s="263">
        <f t="shared" si="114"/>
        <v>1</v>
      </c>
      <c r="AE30" s="264" t="s">
        <v>279</v>
      </c>
      <c r="AF30" s="265" t="s">
        <v>501</v>
      </c>
      <c r="AG30" s="305">
        <f t="shared" ref="AG30" si="132">IF(R30="No_existen",5*$AG$8,AH30*$AG$8)</f>
        <v>0.1</v>
      </c>
      <c r="AH30" s="306">
        <f t="shared" ref="AH30" si="133">ROUND(AVERAGEIF(AI30:AI32,"&gt;0"),0)</f>
        <v>1</v>
      </c>
      <c r="AI30" s="263">
        <f t="shared" si="117"/>
        <v>1</v>
      </c>
      <c r="AJ30" s="264" t="s">
        <v>276</v>
      </c>
      <c r="AK30" s="264" t="s">
        <v>291</v>
      </c>
      <c r="AL30" s="305">
        <f t="shared" ref="AL30" si="134">IF(R30="No_existen",5*$AL$8,AM30*$AL$8)</f>
        <v>0.1</v>
      </c>
      <c r="AM30" s="306">
        <f t="shared" ref="AM30" si="135">ROUND(AVERAGEIF(AN30:AN32,"&gt;0"),0)</f>
        <v>1</v>
      </c>
      <c r="AN30" s="263">
        <f t="shared" si="48"/>
        <v>1</v>
      </c>
      <c r="AO30" s="264" t="s">
        <v>452</v>
      </c>
      <c r="AP30" s="306">
        <f t="shared" ref="AP30" si="136">ROUND(AVERAGE(T30,X30,AC30,AH30,AM30),0)</f>
        <v>2</v>
      </c>
      <c r="AQ30" s="307" t="str">
        <f t="shared" ref="AQ30" si="137">IF(AP30&lt;1.5,"FUERTE",IF(AND(AP30&gt;=1.5,AP30&lt;2.5),"ACEPTABLE",IF(AP30&gt;=5,"INEXISTENTE","DÉBIL")))</f>
        <v>ACEPTABLE</v>
      </c>
      <c r="AR30" s="308">
        <f t="shared" ref="AR30" si="138">IF(Q30=0,0,ROUND((Q30*AP30),0))</f>
        <v>24</v>
      </c>
      <c r="AS30" s="308" t="str">
        <f t="shared" ref="AS30" si="139">IF(AR30&gt;=36,"GRAVE", IF(AR30&lt;=10, "LEVE", "MODERADO"))</f>
        <v>MODERADO</v>
      </c>
      <c r="AT30" s="309" t="s">
        <v>502</v>
      </c>
      <c r="AU30" s="339">
        <v>0.8</v>
      </c>
      <c r="AV30" s="264" t="s">
        <v>85</v>
      </c>
      <c r="AW30" s="257" t="s">
        <v>503</v>
      </c>
      <c r="AX30" s="259">
        <v>44926</v>
      </c>
      <c r="AY30" s="246"/>
    </row>
    <row r="31" spans="1:51" s="84" customFormat="1" ht="70.150000000000006" customHeight="1" x14ac:dyDescent="0.2">
      <c r="A31" s="311"/>
      <c r="B31" s="312"/>
      <c r="C31" s="310"/>
      <c r="D31" s="366"/>
      <c r="E31" s="310"/>
      <c r="F31" s="264" t="s">
        <v>245</v>
      </c>
      <c r="G31" s="264" t="s">
        <v>32</v>
      </c>
      <c r="H31" s="207" t="s">
        <v>494</v>
      </c>
      <c r="I31" s="326"/>
      <c r="J31" s="367"/>
      <c r="K31" s="333"/>
      <c r="L31" s="330"/>
      <c r="M31" s="311"/>
      <c r="N31" s="307"/>
      <c r="O31" s="311"/>
      <c r="P31" s="307"/>
      <c r="Q31" s="307"/>
      <c r="R31" s="209" t="s">
        <v>369</v>
      </c>
      <c r="S31" s="210">
        <f t="shared" si="106"/>
        <v>4</v>
      </c>
      <c r="T31" s="306"/>
      <c r="U31" s="306"/>
      <c r="V31" s="264" t="s">
        <v>499</v>
      </c>
      <c r="W31" s="310"/>
      <c r="X31" s="305"/>
      <c r="Y31" s="262">
        <f t="shared" si="111"/>
        <v>4</v>
      </c>
      <c r="Z31" s="264" t="s">
        <v>302</v>
      </c>
      <c r="AA31" s="265"/>
      <c r="AB31" s="305"/>
      <c r="AC31" s="306"/>
      <c r="AD31" s="263">
        <f t="shared" si="114"/>
        <v>1</v>
      </c>
      <c r="AE31" s="264" t="s">
        <v>279</v>
      </c>
      <c r="AF31" s="265" t="s">
        <v>501</v>
      </c>
      <c r="AG31" s="305"/>
      <c r="AH31" s="306"/>
      <c r="AI31" s="263">
        <f t="shared" si="117"/>
        <v>1</v>
      </c>
      <c r="AJ31" s="264" t="s">
        <v>276</v>
      </c>
      <c r="AK31" s="264" t="s">
        <v>291</v>
      </c>
      <c r="AL31" s="305"/>
      <c r="AM31" s="306"/>
      <c r="AN31" s="263">
        <f t="shared" si="48"/>
        <v>1</v>
      </c>
      <c r="AO31" s="264" t="s">
        <v>452</v>
      </c>
      <c r="AP31" s="306"/>
      <c r="AQ31" s="307"/>
      <c r="AR31" s="308"/>
      <c r="AS31" s="308"/>
      <c r="AT31" s="309"/>
      <c r="AU31" s="309"/>
      <c r="AV31" s="264"/>
      <c r="AW31" s="265"/>
      <c r="AX31" s="211"/>
      <c r="AY31" s="246"/>
    </row>
    <row r="32" spans="1:51" s="84" customFormat="1" ht="87" customHeight="1" x14ac:dyDescent="0.2">
      <c r="A32" s="311"/>
      <c r="B32" s="312"/>
      <c r="C32" s="310"/>
      <c r="D32" s="366"/>
      <c r="E32" s="310"/>
      <c r="F32" s="264" t="s">
        <v>245</v>
      </c>
      <c r="G32" s="264" t="s">
        <v>35</v>
      </c>
      <c r="H32" s="207" t="s">
        <v>495</v>
      </c>
      <c r="I32" s="326"/>
      <c r="J32" s="367"/>
      <c r="K32" s="333"/>
      <c r="L32" s="330"/>
      <c r="M32" s="311"/>
      <c r="N32" s="307"/>
      <c r="O32" s="311"/>
      <c r="P32" s="307"/>
      <c r="Q32" s="307"/>
      <c r="R32" s="209" t="s">
        <v>298</v>
      </c>
      <c r="S32" s="210">
        <f t="shared" si="106"/>
        <v>2</v>
      </c>
      <c r="T32" s="306"/>
      <c r="U32" s="306"/>
      <c r="V32" s="264" t="s">
        <v>500</v>
      </c>
      <c r="W32" s="310"/>
      <c r="X32" s="305"/>
      <c r="Y32" s="262">
        <f t="shared" si="111"/>
        <v>4</v>
      </c>
      <c r="Z32" s="264" t="s">
        <v>302</v>
      </c>
      <c r="AA32" s="265"/>
      <c r="AB32" s="305"/>
      <c r="AC32" s="306"/>
      <c r="AD32" s="263">
        <f t="shared" si="114"/>
        <v>1</v>
      </c>
      <c r="AE32" s="264" t="s">
        <v>279</v>
      </c>
      <c r="AF32" s="265" t="s">
        <v>501</v>
      </c>
      <c r="AG32" s="305"/>
      <c r="AH32" s="306"/>
      <c r="AI32" s="263">
        <f t="shared" si="117"/>
        <v>1</v>
      </c>
      <c r="AJ32" s="264" t="s">
        <v>276</v>
      </c>
      <c r="AK32" s="264" t="s">
        <v>291</v>
      </c>
      <c r="AL32" s="305"/>
      <c r="AM32" s="306"/>
      <c r="AN32" s="263">
        <f t="shared" si="48"/>
        <v>1</v>
      </c>
      <c r="AO32" s="264" t="s">
        <v>452</v>
      </c>
      <c r="AP32" s="306"/>
      <c r="AQ32" s="307"/>
      <c r="AR32" s="308"/>
      <c r="AS32" s="308"/>
      <c r="AT32" s="309"/>
      <c r="AU32" s="309"/>
      <c r="AV32" s="264"/>
      <c r="AW32" s="265"/>
      <c r="AX32" s="211"/>
      <c r="AY32" s="246"/>
    </row>
    <row r="33" spans="1:51" s="84" customFormat="1" ht="146.25" customHeight="1" x14ac:dyDescent="0.2">
      <c r="A33" s="311">
        <v>9</v>
      </c>
      <c r="B33" s="312" t="s">
        <v>146</v>
      </c>
      <c r="C33" s="310" t="s">
        <v>161</v>
      </c>
      <c r="D33" s="313" t="str">
        <f>IF(C33=$B$1048075,$C$1048075,IF(C33=$B$1048076,$C$1048076,IF(C33=$B$1048077,$C$1048077,IF(C33=$B$1048078,$C$1048078,IF(C33=$B$1048079,$C$1048079,IF(C33=$B$1048080,$C$1048080,IF(C33=$B$1048081,$C$1048081,IF(C33=$B$1048082,$C$1048082,IF(C33=$B$1048083,$C$1048083,IF(C33=$B$1048084,$C$1048084,IF(C33=$B$1048087,$C$1048087,IF(C33=$B$1048088,$C$1048088,IF(C33=$B$1048089,C$1048089,IF(C33=$B$1048090,$C$1048090,IF(C33=$B$1048091,$C$1048091,"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3" s="310" t="s">
        <v>167</v>
      </c>
      <c r="F33" s="264" t="s">
        <v>245</v>
      </c>
      <c r="G33" s="264" t="s">
        <v>32</v>
      </c>
      <c r="H33" s="207" t="s">
        <v>504</v>
      </c>
      <c r="I33" s="326" t="s">
        <v>136</v>
      </c>
      <c r="J33" s="314" t="s">
        <v>711</v>
      </c>
      <c r="K33" s="329" t="s">
        <v>505</v>
      </c>
      <c r="L33" s="330" t="s">
        <v>712</v>
      </c>
      <c r="M33" s="311" t="s">
        <v>121</v>
      </c>
      <c r="N33" s="307">
        <f t="shared" ref="N33" si="140">IF(M33="ALTA",5,IF(M33="MEDIO ALTA",4,IF(M33="MEDIA",3,IF(M33="MEDIO BAJA",2,IF(M33="BAJA",1,0)))))</f>
        <v>1</v>
      </c>
      <c r="O33" s="311" t="s">
        <v>137</v>
      </c>
      <c r="P33" s="307">
        <f t="shared" ref="P33" si="141">IF(O33="ALTO",5,IF(O33="MEDIO ALTO",4,IF(O33="MEDIO",3,IF(O33="MEDIO BAJO",2,IF(O33="BAJO",1,0)))))</f>
        <v>4</v>
      </c>
      <c r="Q33" s="307">
        <f t="shared" si="70"/>
        <v>4</v>
      </c>
      <c r="R33" s="209" t="s">
        <v>299</v>
      </c>
      <c r="S33" s="210">
        <f t="shared" si="106"/>
        <v>1</v>
      </c>
      <c r="T33" s="306">
        <f t="shared" ref="T33" si="142">ROUND(AVERAGEIF(S33:S35,"&gt;0"),0)</f>
        <v>1</v>
      </c>
      <c r="U33" s="306">
        <f t="shared" ref="U33" si="143">T33*$U$8</f>
        <v>0.6</v>
      </c>
      <c r="V33" s="264" t="s">
        <v>506</v>
      </c>
      <c r="W33" s="310">
        <f t="shared" ref="W33" si="144">IF(R33="No_existen",5*$W$8,X33*$W$8)</f>
        <v>0.2</v>
      </c>
      <c r="X33" s="305">
        <f t="shared" ref="X33" si="145">ROUND(AVERAGEIF(Y33:Y35,"&gt;0"),0)</f>
        <v>4</v>
      </c>
      <c r="Y33" s="262">
        <f t="shared" si="111"/>
        <v>4</v>
      </c>
      <c r="Z33" s="264" t="s">
        <v>302</v>
      </c>
      <c r="AA33" s="265"/>
      <c r="AB33" s="305">
        <f t="shared" ref="AB33" si="146">IF(R33="No_existen",5*$AB$8,AC33*$AB$8)</f>
        <v>0.15</v>
      </c>
      <c r="AC33" s="306">
        <f t="shared" ref="AC33" si="147">ROUND(AVERAGEIF(AD33:AD35,"&gt;0"),0)</f>
        <v>1</v>
      </c>
      <c r="AD33" s="263">
        <f t="shared" si="114"/>
        <v>1</v>
      </c>
      <c r="AE33" s="264" t="s">
        <v>279</v>
      </c>
      <c r="AF33" s="265" t="s">
        <v>507</v>
      </c>
      <c r="AG33" s="305">
        <f t="shared" ref="AG33" si="148">IF(R33="No_existen",5*$AG$8,AH33*$AG$8)</f>
        <v>0.1</v>
      </c>
      <c r="AH33" s="306">
        <f t="shared" ref="AH33" si="149">ROUND(AVERAGEIF(AI33:AI35,"&gt;0"),0)</f>
        <v>1</v>
      </c>
      <c r="AI33" s="263">
        <f t="shared" si="117"/>
        <v>1</v>
      </c>
      <c r="AJ33" s="264" t="s">
        <v>276</v>
      </c>
      <c r="AK33" s="264" t="s">
        <v>283</v>
      </c>
      <c r="AL33" s="305">
        <f t="shared" ref="AL33" si="150">IF(R33="No_existen",5*$AL$8,AM33*$AL$8)</f>
        <v>0.1</v>
      </c>
      <c r="AM33" s="306">
        <f t="shared" ref="AM33" si="151">ROUND(AVERAGEIF(AN33:AN35,"&gt;0"),0)</f>
        <v>1</v>
      </c>
      <c r="AN33" s="263">
        <f t="shared" si="48"/>
        <v>1</v>
      </c>
      <c r="AO33" s="264" t="s">
        <v>452</v>
      </c>
      <c r="AP33" s="306">
        <f t="shared" ref="AP33" si="152">ROUND(AVERAGE(T33,X33,AC33,AH33,AM33),0)</f>
        <v>2</v>
      </c>
      <c r="AQ33" s="307" t="str">
        <f t="shared" ref="AQ33" si="153">IF(AP33&lt;1.5,"FUERTE",IF(AND(AP33&gt;=1.5,AP33&lt;2.5),"ACEPTABLE",IF(AP33&gt;=5,"INEXISTENTE","DÉBIL")))</f>
        <v>ACEPTABLE</v>
      </c>
      <c r="AR33" s="308">
        <f t="shared" ref="AR33" si="154">IF(Q33=0,0,ROUND((Q33*AP33),0))</f>
        <v>8</v>
      </c>
      <c r="AS33" s="308" t="str">
        <f t="shared" ref="AS33" si="155">IF(AR33&gt;=36,"GRAVE", IF(AR33&lt;=10, "LEVE", "MODERADO"))</f>
        <v>LEVE</v>
      </c>
      <c r="AT33" s="309" t="s">
        <v>508</v>
      </c>
      <c r="AU33" s="341">
        <v>0</v>
      </c>
      <c r="AV33" s="264" t="s">
        <v>84</v>
      </c>
      <c r="AW33" s="265"/>
      <c r="AX33" s="211"/>
      <c r="AY33" s="246"/>
    </row>
    <row r="34" spans="1:51" s="84" customFormat="1" ht="70.150000000000006" customHeight="1" x14ac:dyDescent="0.2">
      <c r="A34" s="311"/>
      <c r="B34" s="312"/>
      <c r="C34" s="310"/>
      <c r="D34" s="313"/>
      <c r="E34" s="310"/>
      <c r="F34" s="264"/>
      <c r="G34" s="264"/>
      <c r="H34" s="207"/>
      <c r="I34" s="326"/>
      <c r="J34" s="315"/>
      <c r="K34" s="347"/>
      <c r="L34" s="330"/>
      <c r="M34" s="311"/>
      <c r="N34" s="307"/>
      <c r="O34" s="311"/>
      <c r="P34" s="307"/>
      <c r="Q34" s="307"/>
      <c r="R34" s="209"/>
      <c r="S34" s="210">
        <f t="shared" si="106"/>
        <v>0</v>
      </c>
      <c r="T34" s="306"/>
      <c r="U34" s="306"/>
      <c r="V34" s="264"/>
      <c r="W34" s="310"/>
      <c r="X34" s="305"/>
      <c r="Y34" s="262">
        <f t="shared" si="111"/>
        <v>0</v>
      </c>
      <c r="Z34" s="264"/>
      <c r="AA34" s="265"/>
      <c r="AB34" s="305"/>
      <c r="AC34" s="306"/>
      <c r="AD34" s="263">
        <f t="shared" si="114"/>
        <v>0</v>
      </c>
      <c r="AE34" s="264"/>
      <c r="AF34" s="265"/>
      <c r="AG34" s="305"/>
      <c r="AH34" s="306"/>
      <c r="AI34" s="263">
        <f t="shared" si="117"/>
        <v>0</v>
      </c>
      <c r="AJ34" s="264"/>
      <c r="AK34" s="264"/>
      <c r="AL34" s="305"/>
      <c r="AM34" s="306"/>
      <c r="AN34" s="263">
        <f t="shared" si="48"/>
        <v>0</v>
      </c>
      <c r="AO34" s="264"/>
      <c r="AP34" s="306"/>
      <c r="AQ34" s="307"/>
      <c r="AR34" s="308"/>
      <c r="AS34" s="308"/>
      <c r="AT34" s="309"/>
      <c r="AU34" s="341"/>
      <c r="AV34" s="264"/>
      <c r="AW34" s="265"/>
      <c r="AX34" s="211"/>
      <c r="AY34" s="246"/>
    </row>
    <row r="35" spans="1:51" s="84" customFormat="1" ht="70.150000000000006" customHeight="1" x14ac:dyDescent="0.2">
      <c r="A35" s="311"/>
      <c r="B35" s="312"/>
      <c r="C35" s="310"/>
      <c r="D35" s="313"/>
      <c r="E35" s="310"/>
      <c r="F35" s="264"/>
      <c r="G35" s="264"/>
      <c r="H35" s="207"/>
      <c r="I35" s="326"/>
      <c r="J35" s="316"/>
      <c r="K35" s="347"/>
      <c r="L35" s="330"/>
      <c r="M35" s="311"/>
      <c r="N35" s="307"/>
      <c r="O35" s="311"/>
      <c r="P35" s="307"/>
      <c r="Q35" s="307"/>
      <c r="R35" s="209"/>
      <c r="S35" s="210">
        <f t="shared" si="106"/>
        <v>0</v>
      </c>
      <c r="T35" s="306"/>
      <c r="U35" s="306"/>
      <c r="V35" s="264"/>
      <c r="W35" s="310"/>
      <c r="X35" s="305"/>
      <c r="Y35" s="262">
        <f t="shared" si="111"/>
        <v>0</v>
      </c>
      <c r="Z35" s="264"/>
      <c r="AA35" s="265"/>
      <c r="AB35" s="305"/>
      <c r="AC35" s="306"/>
      <c r="AD35" s="263">
        <f t="shared" si="114"/>
        <v>0</v>
      </c>
      <c r="AE35" s="264"/>
      <c r="AF35" s="265"/>
      <c r="AG35" s="305"/>
      <c r="AH35" s="306"/>
      <c r="AI35" s="263">
        <f t="shared" si="117"/>
        <v>0</v>
      </c>
      <c r="AJ35" s="264"/>
      <c r="AK35" s="264"/>
      <c r="AL35" s="305"/>
      <c r="AM35" s="306"/>
      <c r="AN35" s="263">
        <f t="shared" si="48"/>
        <v>0</v>
      </c>
      <c r="AO35" s="264"/>
      <c r="AP35" s="306"/>
      <c r="AQ35" s="307"/>
      <c r="AR35" s="308"/>
      <c r="AS35" s="308"/>
      <c r="AT35" s="309"/>
      <c r="AU35" s="341"/>
      <c r="AV35" s="264"/>
      <c r="AW35" s="265"/>
      <c r="AX35" s="211"/>
      <c r="AY35" s="246"/>
    </row>
    <row r="36" spans="1:51" ht="70.150000000000006" customHeight="1" x14ac:dyDescent="0.2">
      <c r="A36" s="311">
        <v>10</v>
      </c>
      <c r="B36" s="312" t="s">
        <v>146</v>
      </c>
      <c r="C36" s="310" t="s">
        <v>157</v>
      </c>
      <c r="D36" s="313" t="str">
        <f>IF(C36=$B$1048075,$C$1048075,IF(C36=$B$1048076,$C$1048076,IF(C36=$B$1048077,$C$1048077,IF(C36=$B$1048078,$C$1048078,IF(C36=$B$1048079,$C$1048079,IF(C36=$B$1048080,$C$1048080,IF(C36=$B$1048081,$C$1048081,IF(C36=$B$1048082,$C$1048082,IF(C36=$B$1048083,$C$1048083,IF(C36=$B$1048084,$C$1048084,IF(C36=$B$1048087,$C$1048087,IF(C36=$B$1048088,$C$1048088,IF(C36=$B$1048089,C$1048089,IF(C36=$B$1048090,$C$1048090,IF(C36=$B$1048091,$C$1048091," ")))))))))))))))</f>
        <v>Administrar y ejecutar los recursos de la institución generando en los procesos mayor eficiencia y eficacia para dar una respuesta oportuna a los servicios demandados en el cumplimiento de las funciones misionales.</v>
      </c>
      <c r="E36" s="326" t="s">
        <v>165</v>
      </c>
      <c r="F36" s="264" t="s">
        <v>245</v>
      </c>
      <c r="G36" s="264" t="s">
        <v>35</v>
      </c>
      <c r="H36" s="207" t="s">
        <v>510</v>
      </c>
      <c r="I36" s="326" t="s">
        <v>102</v>
      </c>
      <c r="J36" s="314" t="s">
        <v>600</v>
      </c>
      <c r="K36" s="329" t="s">
        <v>513</v>
      </c>
      <c r="L36" s="330" t="s">
        <v>514</v>
      </c>
      <c r="M36" s="311" t="s">
        <v>99</v>
      </c>
      <c r="N36" s="307">
        <f t="shared" ref="N36:N42" si="156">IF(M36="ALTA",5,IF(M36="MEDIO ALTA",4,IF(M36="MEDIA",3,IF(M36="MEDIO BAJA",2,IF(M36="BAJA",1,0)))))</f>
        <v>3</v>
      </c>
      <c r="O36" s="311" t="s">
        <v>135</v>
      </c>
      <c r="P36" s="307">
        <f t="shared" ref="P36:P42" si="157">IF(O36="ALTO",5,IF(O36="MEDIO ALTO",4,IF(O36="MEDIO",3,IF(O36="MEDIO BAJO",2,IF(O36="BAJO",1,0)))))</f>
        <v>1</v>
      </c>
      <c r="Q36" s="307">
        <f t="shared" ref="Q36:Q42" si="158">P36*N36</f>
        <v>3</v>
      </c>
      <c r="R36" s="209" t="s">
        <v>299</v>
      </c>
      <c r="S36" s="210">
        <f t="shared" si="106"/>
        <v>1</v>
      </c>
      <c r="T36" s="306">
        <f t="shared" ref="T36:T42" si="159">ROUND(AVERAGEIF(S36:S38,"&gt;0"),0)</f>
        <v>1</v>
      </c>
      <c r="U36" s="306">
        <f t="shared" ref="U36:U42" si="160">T36*$U$8</f>
        <v>0.6</v>
      </c>
      <c r="V36" s="257" t="s">
        <v>515</v>
      </c>
      <c r="W36" s="310">
        <f t="shared" ref="W36" si="161">IF(R36="No_existen",5*$W$8,X36*$W$8)</f>
        <v>0.2</v>
      </c>
      <c r="X36" s="305">
        <f t="shared" ref="X36" si="162">ROUND(AVERAGEIF(Y36:Y38,"&gt;0"),0)</f>
        <v>4</v>
      </c>
      <c r="Y36" s="262">
        <f t="shared" si="111"/>
        <v>4</v>
      </c>
      <c r="Z36" s="264" t="s">
        <v>302</v>
      </c>
      <c r="AA36" s="265"/>
      <c r="AB36" s="305">
        <f t="shared" ref="AB36" si="163">IF(R36="No_existen",5*$AB$8,AC36*$AB$8)</f>
        <v>0.15</v>
      </c>
      <c r="AC36" s="306">
        <f t="shared" ref="AC36" si="164">ROUND(AVERAGEIF(AD36:AD38,"&gt;0"),0)</f>
        <v>1</v>
      </c>
      <c r="AD36" s="263">
        <f t="shared" si="114"/>
        <v>1</v>
      </c>
      <c r="AE36" s="264" t="s">
        <v>279</v>
      </c>
      <c r="AF36" s="265" t="s">
        <v>516</v>
      </c>
      <c r="AG36" s="305">
        <f t="shared" ref="AG36:AG42" si="165">IF(R36="No_existen",5*$AG$8,AH36*$AG$8)</f>
        <v>0.1</v>
      </c>
      <c r="AH36" s="306">
        <f t="shared" ref="AH36" si="166">ROUND(AVERAGEIF(AI36:AI38,"&gt;0"),0)</f>
        <v>1</v>
      </c>
      <c r="AI36" s="263">
        <f t="shared" si="117"/>
        <v>1</v>
      </c>
      <c r="AJ36" s="264" t="s">
        <v>276</v>
      </c>
      <c r="AK36" s="264" t="s">
        <v>283</v>
      </c>
      <c r="AL36" s="305">
        <f t="shared" ref="AL36" si="167">IF(R36="No_existen",5*$AL$8,AM36*$AL$8)</f>
        <v>0.1</v>
      </c>
      <c r="AM36" s="306">
        <f t="shared" ref="AM36" si="168">ROUND(AVERAGEIF(AN36:AN38,"&gt;0"),0)</f>
        <v>1</v>
      </c>
      <c r="AN36" s="263">
        <f t="shared" ref="AN36:AN47" si="169">IF(AO36="Preventivo",1,IF(AO36="Detectivo",4, IF(R36="No_existen",5,0)))</f>
        <v>1</v>
      </c>
      <c r="AO36" s="264" t="s">
        <v>452</v>
      </c>
      <c r="AP36" s="306">
        <f t="shared" ref="AP36" si="170">ROUND(AVERAGE(T36,X36,AC36,AH36,AM36),0)</f>
        <v>2</v>
      </c>
      <c r="AQ36" s="307" t="str">
        <f t="shared" ref="AQ36:AQ42" si="171">IF(AP36&lt;1.5,"FUERTE",IF(AND(AP36&gt;=1.5,AP36&lt;2.5),"ACEPTABLE",IF(AP36&gt;=5,"INEXISTENTE","DÉBIL")))</f>
        <v>ACEPTABLE</v>
      </c>
      <c r="AR36" s="308">
        <f t="shared" ref="AR36:AR42" si="172">IF(Q36=0,0,ROUND((Q36*AP36),0))</f>
        <v>6</v>
      </c>
      <c r="AS36" s="308" t="str">
        <f t="shared" ref="AS36:AS42" si="173">IF(AR36&gt;=36,"GRAVE", IF(AR36&lt;=10, "LEVE", "MODERADO"))</f>
        <v>LEVE</v>
      </c>
      <c r="AT36" s="342" t="s">
        <v>672</v>
      </c>
      <c r="AU36" s="342">
        <v>5</v>
      </c>
      <c r="AV36" s="264" t="s">
        <v>84</v>
      </c>
      <c r="AW36" s="257"/>
      <c r="AX36" s="259"/>
      <c r="AY36" s="246"/>
    </row>
    <row r="37" spans="1:51" ht="70.150000000000006" customHeight="1" x14ac:dyDescent="0.2">
      <c r="A37" s="311"/>
      <c r="B37" s="312"/>
      <c r="C37" s="310"/>
      <c r="D37" s="313"/>
      <c r="E37" s="326"/>
      <c r="F37" s="264" t="s">
        <v>245</v>
      </c>
      <c r="G37" s="264" t="s">
        <v>35</v>
      </c>
      <c r="H37" s="207" t="s">
        <v>511</v>
      </c>
      <c r="I37" s="326"/>
      <c r="J37" s="315"/>
      <c r="K37" s="329"/>
      <c r="L37" s="330"/>
      <c r="M37" s="311"/>
      <c r="N37" s="307"/>
      <c r="O37" s="311"/>
      <c r="P37" s="307"/>
      <c r="Q37" s="307"/>
      <c r="R37" s="209" t="s">
        <v>299</v>
      </c>
      <c r="S37" s="210">
        <f t="shared" si="106"/>
        <v>1</v>
      </c>
      <c r="T37" s="306"/>
      <c r="U37" s="306"/>
      <c r="V37" s="257" t="s">
        <v>670</v>
      </c>
      <c r="W37" s="310"/>
      <c r="X37" s="305"/>
      <c r="Y37" s="262">
        <f t="shared" si="111"/>
        <v>4</v>
      </c>
      <c r="Z37" s="264" t="s">
        <v>302</v>
      </c>
      <c r="AA37" s="265"/>
      <c r="AB37" s="305"/>
      <c r="AC37" s="306"/>
      <c r="AD37" s="263">
        <f t="shared" si="114"/>
        <v>1</v>
      </c>
      <c r="AE37" s="264" t="s">
        <v>279</v>
      </c>
      <c r="AF37" s="265" t="s">
        <v>517</v>
      </c>
      <c r="AG37" s="305"/>
      <c r="AH37" s="306"/>
      <c r="AI37" s="263">
        <f t="shared" si="117"/>
        <v>1</v>
      </c>
      <c r="AJ37" s="264" t="s">
        <v>276</v>
      </c>
      <c r="AK37" s="264" t="s">
        <v>291</v>
      </c>
      <c r="AL37" s="305"/>
      <c r="AM37" s="306"/>
      <c r="AN37" s="263">
        <f t="shared" si="169"/>
        <v>1</v>
      </c>
      <c r="AO37" s="264" t="s">
        <v>452</v>
      </c>
      <c r="AP37" s="306"/>
      <c r="AQ37" s="307"/>
      <c r="AR37" s="308"/>
      <c r="AS37" s="308"/>
      <c r="AT37" s="343"/>
      <c r="AU37" s="343"/>
      <c r="AV37" s="264" t="s">
        <v>84</v>
      </c>
      <c r="AW37" s="257"/>
      <c r="AX37" s="259"/>
      <c r="AY37" s="246"/>
    </row>
    <row r="38" spans="1:51" ht="81.75" customHeight="1" x14ac:dyDescent="0.2">
      <c r="A38" s="311"/>
      <c r="B38" s="312"/>
      <c r="C38" s="310"/>
      <c r="D38" s="313"/>
      <c r="E38" s="326"/>
      <c r="F38" s="264" t="s">
        <v>245</v>
      </c>
      <c r="G38" s="264" t="s">
        <v>32</v>
      </c>
      <c r="H38" s="207" t="s">
        <v>512</v>
      </c>
      <c r="I38" s="326"/>
      <c r="J38" s="316"/>
      <c r="K38" s="329"/>
      <c r="L38" s="330"/>
      <c r="M38" s="311"/>
      <c r="N38" s="307"/>
      <c r="O38" s="311"/>
      <c r="P38" s="307"/>
      <c r="Q38" s="307"/>
      <c r="R38" s="209" t="s">
        <v>299</v>
      </c>
      <c r="S38" s="210">
        <f t="shared" si="106"/>
        <v>1</v>
      </c>
      <c r="T38" s="306"/>
      <c r="U38" s="306"/>
      <c r="V38" s="257" t="s">
        <v>671</v>
      </c>
      <c r="W38" s="310"/>
      <c r="X38" s="305"/>
      <c r="Y38" s="262">
        <f t="shared" si="111"/>
        <v>4</v>
      </c>
      <c r="Z38" s="264" t="s">
        <v>302</v>
      </c>
      <c r="AA38" s="265"/>
      <c r="AB38" s="305"/>
      <c r="AC38" s="306"/>
      <c r="AD38" s="263">
        <f t="shared" si="114"/>
        <v>1</v>
      </c>
      <c r="AE38" s="264" t="s">
        <v>279</v>
      </c>
      <c r="AF38" s="265" t="s">
        <v>517</v>
      </c>
      <c r="AG38" s="305"/>
      <c r="AH38" s="306"/>
      <c r="AI38" s="263">
        <f t="shared" si="117"/>
        <v>1</v>
      </c>
      <c r="AJ38" s="264" t="s">
        <v>276</v>
      </c>
      <c r="AK38" s="264" t="s">
        <v>291</v>
      </c>
      <c r="AL38" s="305"/>
      <c r="AM38" s="306"/>
      <c r="AN38" s="263">
        <f t="shared" si="169"/>
        <v>1</v>
      </c>
      <c r="AO38" s="264" t="s">
        <v>452</v>
      </c>
      <c r="AP38" s="306"/>
      <c r="AQ38" s="307"/>
      <c r="AR38" s="308"/>
      <c r="AS38" s="308"/>
      <c r="AT38" s="344"/>
      <c r="AU38" s="344"/>
      <c r="AV38" s="264" t="s">
        <v>84</v>
      </c>
      <c r="AW38" s="257"/>
      <c r="AX38" s="259"/>
      <c r="AY38" s="246"/>
    </row>
    <row r="39" spans="1:51" ht="98.25" customHeight="1" x14ac:dyDescent="0.2">
      <c r="A39" s="311">
        <v>11</v>
      </c>
      <c r="B39" s="312" t="s">
        <v>146</v>
      </c>
      <c r="C39" s="310" t="s">
        <v>158</v>
      </c>
      <c r="D39" s="313" t="str">
        <f>IF(C39=$B$1048075,$C$1048075,IF(C39=$B$1048076,$C$1048076,IF(C39=$B$1048077,$C$1048077,IF(C39=$B$1048078,$C$1048078,IF(C39=$B$1048079,$C$1048079,IF(C39=$B$1048080,$C$1048080,IF(C39=$B$1048081,$C$1048081,IF(C39=$B$1048082,$C$1048082,IF(C39=$B$1048083,$C$1048083,IF(C39=$B$1048084,$C$1048084,IF(C39=$B$1048087,$C$1048087,IF(C39=$B$1048088,$C$1048088,IF(C39=$B$1048089,C$1048089,IF(C39=$B$1048090,$C$1048090,IF(C39=$B$1048091,$C$1048091," ")))))))))))))))</f>
        <v>Orientar el desarrollo de la Universidad mediante el direccionamiento estratégico y visión compartida de la comunidad universitaria, a fin de lograr los objetivos misionales.</v>
      </c>
      <c r="E39" s="326" t="s">
        <v>155</v>
      </c>
      <c r="F39" s="264" t="s">
        <v>245</v>
      </c>
      <c r="G39" s="264" t="s">
        <v>35</v>
      </c>
      <c r="H39" s="207" t="s">
        <v>522</v>
      </c>
      <c r="I39" s="326" t="s">
        <v>136</v>
      </c>
      <c r="J39" s="314" t="s">
        <v>658</v>
      </c>
      <c r="K39" s="350" t="s">
        <v>525</v>
      </c>
      <c r="L39" s="330" t="s">
        <v>526</v>
      </c>
      <c r="M39" s="311" t="s">
        <v>143</v>
      </c>
      <c r="N39" s="307">
        <f t="shared" si="156"/>
        <v>4</v>
      </c>
      <c r="O39" s="311" t="s">
        <v>137</v>
      </c>
      <c r="P39" s="307">
        <f t="shared" si="157"/>
        <v>4</v>
      </c>
      <c r="Q39" s="307">
        <f t="shared" si="158"/>
        <v>16</v>
      </c>
      <c r="R39" s="209" t="s">
        <v>299</v>
      </c>
      <c r="S39" s="210">
        <f t="shared" si="106"/>
        <v>1</v>
      </c>
      <c r="T39" s="306">
        <f t="shared" si="159"/>
        <v>1</v>
      </c>
      <c r="U39" s="306">
        <f t="shared" si="160"/>
        <v>0.6</v>
      </c>
      <c r="V39" s="264" t="s">
        <v>527</v>
      </c>
      <c r="W39" s="310">
        <f t="shared" ref="W39:W42" si="174">IF(R39="No_existen",5*$W$8,X39*$W$8)</f>
        <v>0.1</v>
      </c>
      <c r="X39" s="305">
        <f t="shared" ref="X39:X42" si="175">ROUND(AVERAGEIF(Y39:Y41,"&gt;0"),0)</f>
        <v>2</v>
      </c>
      <c r="Y39" s="262">
        <f t="shared" si="111"/>
        <v>2</v>
      </c>
      <c r="Z39" s="264" t="s">
        <v>303</v>
      </c>
      <c r="AA39" s="265"/>
      <c r="AB39" s="305">
        <f t="shared" ref="AB39" si="176">IF(R39="No_existen",5*$AB$8,AC39*$AB$8)</f>
        <v>0.15</v>
      </c>
      <c r="AC39" s="306">
        <f t="shared" ref="AC39" si="177">ROUND(AVERAGEIF(AD39:AD41,"&gt;0"),0)</f>
        <v>1</v>
      </c>
      <c r="AD39" s="263">
        <f t="shared" si="114"/>
        <v>1</v>
      </c>
      <c r="AE39" s="264" t="s">
        <v>279</v>
      </c>
      <c r="AF39" s="265" t="s">
        <v>481</v>
      </c>
      <c r="AG39" s="305">
        <f t="shared" si="165"/>
        <v>0.1</v>
      </c>
      <c r="AH39" s="306">
        <f t="shared" ref="AH39" si="178">ROUND(AVERAGEIF(AI39:AI41,"&gt;0"),0)</f>
        <v>1</v>
      </c>
      <c r="AI39" s="263">
        <f t="shared" si="117"/>
        <v>1</v>
      </c>
      <c r="AJ39" s="264" t="s">
        <v>276</v>
      </c>
      <c r="AK39" s="264" t="s">
        <v>286</v>
      </c>
      <c r="AL39" s="305">
        <f t="shared" ref="AL39" si="179">IF(R39="No_existen",5*$AL$8,AM39*$AL$8)</f>
        <v>0.1</v>
      </c>
      <c r="AM39" s="306">
        <f t="shared" ref="AM39" si="180">ROUND(AVERAGEIF(AN39:AN41,"&gt;0"),0)</f>
        <v>1</v>
      </c>
      <c r="AN39" s="263">
        <f t="shared" si="169"/>
        <v>1</v>
      </c>
      <c r="AO39" s="264" t="s">
        <v>452</v>
      </c>
      <c r="AP39" s="306">
        <f t="shared" ref="AP39" si="181">ROUND(AVERAGE(T39,X39,AC39,AH39,AM39),0)</f>
        <v>1</v>
      </c>
      <c r="AQ39" s="307" t="str">
        <f t="shared" si="171"/>
        <v>FUERTE</v>
      </c>
      <c r="AR39" s="308">
        <f t="shared" si="172"/>
        <v>16</v>
      </c>
      <c r="AS39" s="308" t="str">
        <f t="shared" si="173"/>
        <v>MODERADO</v>
      </c>
      <c r="AT39" s="309" t="s">
        <v>530</v>
      </c>
      <c r="AU39" s="339">
        <v>0</v>
      </c>
      <c r="AV39" s="253" t="s">
        <v>85</v>
      </c>
      <c r="AW39" s="253" t="s">
        <v>531</v>
      </c>
      <c r="AX39" s="254">
        <v>44910</v>
      </c>
      <c r="AY39" s="246"/>
    </row>
    <row r="40" spans="1:51" ht="99.75" customHeight="1" x14ac:dyDescent="0.2">
      <c r="A40" s="311"/>
      <c r="B40" s="312"/>
      <c r="C40" s="310"/>
      <c r="D40" s="313"/>
      <c r="E40" s="326"/>
      <c r="F40" s="264" t="s">
        <v>245</v>
      </c>
      <c r="G40" s="264" t="s">
        <v>35</v>
      </c>
      <c r="H40" s="207" t="s">
        <v>523</v>
      </c>
      <c r="I40" s="326"/>
      <c r="J40" s="315"/>
      <c r="K40" s="351"/>
      <c r="L40" s="330"/>
      <c r="M40" s="311"/>
      <c r="N40" s="307"/>
      <c r="O40" s="311"/>
      <c r="P40" s="307"/>
      <c r="Q40" s="307"/>
      <c r="R40" s="209" t="s">
        <v>299</v>
      </c>
      <c r="S40" s="210">
        <f t="shared" si="106"/>
        <v>1</v>
      </c>
      <c r="T40" s="306"/>
      <c r="U40" s="306"/>
      <c r="V40" s="264" t="s">
        <v>528</v>
      </c>
      <c r="W40" s="310"/>
      <c r="X40" s="305"/>
      <c r="Y40" s="262">
        <f t="shared" si="111"/>
        <v>2</v>
      </c>
      <c r="Z40" s="264" t="s">
        <v>303</v>
      </c>
      <c r="AA40" s="265"/>
      <c r="AB40" s="305"/>
      <c r="AC40" s="306"/>
      <c r="AD40" s="263">
        <f t="shared" si="114"/>
        <v>1</v>
      </c>
      <c r="AE40" s="264" t="s">
        <v>279</v>
      </c>
      <c r="AF40" s="265" t="s">
        <v>481</v>
      </c>
      <c r="AG40" s="305"/>
      <c r="AH40" s="306"/>
      <c r="AI40" s="263">
        <f t="shared" si="117"/>
        <v>1</v>
      </c>
      <c r="AJ40" s="264" t="s">
        <v>276</v>
      </c>
      <c r="AK40" s="264" t="s">
        <v>283</v>
      </c>
      <c r="AL40" s="305"/>
      <c r="AM40" s="306"/>
      <c r="AN40" s="263">
        <f t="shared" si="169"/>
        <v>1</v>
      </c>
      <c r="AO40" s="264" t="s">
        <v>452</v>
      </c>
      <c r="AP40" s="306"/>
      <c r="AQ40" s="307"/>
      <c r="AR40" s="308"/>
      <c r="AS40" s="308"/>
      <c r="AT40" s="309"/>
      <c r="AU40" s="309"/>
      <c r="AV40" s="253" t="s">
        <v>85</v>
      </c>
      <c r="AW40" s="257" t="s">
        <v>728</v>
      </c>
      <c r="AX40" s="254">
        <v>44910</v>
      </c>
      <c r="AY40" s="246"/>
    </row>
    <row r="41" spans="1:51" ht="70.150000000000006" customHeight="1" x14ac:dyDescent="0.2">
      <c r="A41" s="311"/>
      <c r="B41" s="312"/>
      <c r="C41" s="310"/>
      <c r="D41" s="313"/>
      <c r="E41" s="326"/>
      <c r="F41" s="264" t="s">
        <v>245</v>
      </c>
      <c r="G41" s="264" t="s">
        <v>35</v>
      </c>
      <c r="H41" s="207" t="s">
        <v>524</v>
      </c>
      <c r="I41" s="326"/>
      <c r="J41" s="316"/>
      <c r="K41" s="351"/>
      <c r="L41" s="330"/>
      <c r="M41" s="311"/>
      <c r="N41" s="307"/>
      <c r="O41" s="311"/>
      <c r="P41" s="307"/>
      <c r="Q41" s="307"/>
      <c r="R41" s="209" t="s">
        <v>299</v>
      </c>
      <c r="S41" s="210">
        <f t="shared" si="106"/>
        <v>1</v>
      </c>
      <c r="T41" s="306"/>
      <c r="U41" s="306"/>
      <c r="V41" s="264" t="s">
        <v>529</v>
      </c>
      <c r="W41" s="310"/>
      <c r="X41" s="305"/>
      <c r="Y41" s="262">
        <f t="shared" si="111"/>
        <v>2</v>
      </c>
      <c r="Z41" s="264" t="s">
        <v>303</v>
      </c>
      <c r="AA41" s="265"/>
      <c r="AB41" s="305"/>
      <c r="AC41" s="306"/>
      <c r="AD41" s="263">
        <f t="shared" si="114"/>
        <v>1</v>
      </c>
      <c r="AE41" s="264" t="s">
        <v>279</v>
      </c>
      <c r="AF41" s="265" t="s">
        <v>481</v>
      </c>
      <c r="AG41" s="305"/>
      <c r="AH41" s="306"/>
      <c r="AI41" s="263">
        <f t="shared" si="117"/>
        <v>1</v>
      </c>
      <c r="AJ41" s="264" t="s">
        <v>276</v>
      </c>
      <c r="AK41" s="264" t="s">
        <v>283</v>
      </c>
      <c r="AL41" s="305"/>
      <c r="AM41" s="306"/>
      <c r="AN41" s="263">
        <f t="shared" si="169"/>
        <v>1</v>
      </c>
      <c r="AO41" s="264" t="s">
        <v>452</v>
      </c>
      <c r="AP41" s="306"/>
      <c r="AQ41" s="307"/>
      <c r="AR41" s="308"/>
      <c r="AS41" s="308"/>
      <c r="AT41" s="309"/>
      <c r="AU41" s="309"/>
      <c r="AV41" s="264"/>
      <c r="AW41" s="265"/>
      <c r="AX41" s="211"/>
      <c r="AY41" s="246"/>
    </row>
    <row r="42" spans="1:51" ht="70.150000000000006" customHeight="1" x14ac:dyDescent="0.2">
      <c r="A42" s="311">
        <v>12</v>
      </c>
      <c r="B42" s="312" t="s">
        <v>146</v>
      </c>
      <c r="C42" s="310" t="s">
        <v>157</v>
      </c>
      <c r="D42" s="313" t="str">
        <f>IF(C42=$B$1048075,$C$1048075,IF(C42=$B$1048076,$C$1048076,IF(C42=$B$1048077,$C$1048077,IF(C42=$B$1048078,$C$1048078,IF(C42=$B$1048079,$C$1048079,IF(C42=$B$1048080,$C$1048080,IF(C42=$B$1048081,$C$1048081,IF(C42=$B$1048082,$C$1048082,IF(C42=$B$1048083,$C$1048083,IF(C42=$B$1048084,$C$1048084,IF(C42=$B$1048087,$C$1048087,IF(C42=$B$1048088,$C$1048088,IF(C42=$B$1048089,C$1048089,IF(C42=$B$1048090,$C$1048090,IF(C42=$B$1048091,$C$1048091," ")))))))))))))))</f>
        <v>Administrar y ejecutar los recursos de la institución generando en los procesos mayor eficiencia y eficacia para dar una respuesta oportuna a los servicios demandados en el cumplimiento de las funciones misionales.</v>
      </c>
      <c r="E42" s="310" t="s">
        <v>155</v>
      </c>
      <c r="F42" s="264" t="s">
        <v>245</v>
      </c>
      <c r="G42" s="264" t="s">
        <v>36</v>
      </c>
      <c r="H42" s="207" t="s">
        <v>532</v>
      </c>
      <c r="I42" s="326" t="s">
        <v>106</v>
      </c>
      <c r="J42" s="349" t="s">
        <v>659</v>
      </c>
      <c r="K42" s="333" t="s">
        <v>535</v>
      </c>
      <c r="L42" s="334" t="s">
        <v>536</v>
      </c>
      <c r="M42" s="311" t="s">
        <v>99</v>
      </c>
      <c r="N42" s="307">
        <f t="shared" si="156"/>
        <v>3</v>
      </c>
      <c r="O42" s="311" t="s">
        <v>134</v>
      </c>
      <c r="P42" s="307">
        <f t="shared" si="157"/>
        <v>3</v>
      </c>
      <c r="Q42" s="307">
        <f t="shared" si="158"/>
        <v>9</v>
      </c>
      <c r="R42" s="209" t="s">
        <v>299</v>
      </c>
      <c r="S42" s="210">
        <f t="shared" si="106"/>
        <v>1</v>
      </c>
      <c r="T42" s="306">
        <f t="shared" si="159"/>
        <v>1</v>
      </c>
      <c r="U42" s="306">
        <f t="shared" si="160"/>
        <v>0.6</v>
      </c>
      <c r="V42" s="257" t="s">
        <v>673</v>
      </c>
      <c r="W42" s="310">
        <f t="shared" si="174"/>
        <v>0.15000000000000002</v>
      </c>
      <c r="X42" s="305">
        <f t="shared" si="175"/>
        <v>3</v>
      </c>
      <c r="Y42" s="262">
        <f t="shared" si="111"/>
        <v>2</v>
      </c>
      <c r="Z42" s="264" t="s">
        <v>303</v>
      </c>
      <c r="AA42" s="265"/>
      <c r="AB42" s="305">
        <f t="shared" ref="AB42" si="182">IF(R42="No_existen",5*$AB$8,AC42*$AB$8)</f>
        <v>0.15</v>
      </c>
      <c r="AC42" s="306">
        <f t="shared" ref="AC42" si="183">ROUND(AVERAGEIF(AD42:AD44,"&gt;0"),0)</f>
        <v>1</v>
      </c>
      <c r="AD42" s="263">
        <f t="shared" si="114"/>
        <v>1</v>
      </c>
      <c r="AE42" s="264" t="s">
        <v>279</v>
      </c>
      <c r="AF42" s="265" t="s">
        <v>539</v>
      </c>
      <c r="AG42" s="305">
        <f t="shared" si="165"/>
        <v>0.1</v>
      </c>
      <c r="AH42" s="306">
        <f t="shared" ref="AH42" si="184">ROUND(AVERAGEIF(AI42:AI44,"&gt;0"),0)</f>
        <v>1</v>
      </c>
      <c r="AI42" s="263">
        <f t="shared" si="117"/>
        <v>1</v>
      </c>
      <c r="AJ42" s="264" t="s">
        <v>276</v>
      </c>
      <c r="AK42" s="264" t="s">
        <v>291</v>
      </c>
      <c r="AL42" s="305">
        <f t="shared" ref="AL42" si="185">IF(R42="No_existen",5*$AL$8,AM42*$AL$8)</f>
        <v>0.1</v>
      </c>
      <c r="AM42" s="306">
        <f t="shared" ref="AM42" si="186">ROUND(AVERAGEIF(AN42:AN44,"&gt;0"),0)</f>
        <v>1</v>
      </c>
      <c r="AN42" s="263">
        <f t="shared" si="169"/>
        <v>1</v>
      </c>
      <c r="AO42" s="264" t="s">
        <v>452</v>
      </c>
      <c r="AP42" s="306">
        <f t="shared" ref="AP42" si="187">ROUND(AVERAGE(T42,X42,AC42,AH42,AM42),0)</f>
        <v>1</v>
      </c>
      <c r="AQ42" s="307" t="str">
        <f t="shared" si="171"/>
        <v>FUERTE</v>
      </c>
      <c r="AR42" s="308">
        <f t="shared" si="172"/>
        <v>9</v>
      </c>
      <c r="AS42" s="308" t="str">
        <f t="shared" si="173"/>
        <v>LEVE</v>
      </c>
      <c r="AT42" s="309" t="s">
        <v>540</v>
      </c>
      <c r="AU42" s="339">
        <v>1</v>
      </c>
      <c r="AV42" s="264" t="s">
        <v>84</v>
      </c>
      <c r="AW42" s="257"/>
      <c r="AX42" s="259"/>
      <c r="AY42" s="246"/>
    </row>
    <row r="43" spans="1:51" ht="70.150000000000006" customHeight="1" x14ac:dyDescent="0.2">
      <c r="A43" s="311"/>
      <c r="B43" s="312"/>
      <c r="C43" s="310"/>
      <c r="D43" s="313"/>
      <c r="E43" s="310"/>
      <c r="F43" s="264" t="s">
        <v>245</v>
      </c>
      <c r="G43" s="264" t="s">
        <v>36</v>
      </c>
      <c r="H43" s="207" t="s">
        <v>533</v>
      </c>
      <c r="I43" s="326"/>
      <c r="J43" s="315"/>
      <c r="K43" s="333"/>
      <c r="L43" s="334"/>
      <c r="M43" s="311"/>
      <c r="N43" s="307"/>
      <c r="O43" s="311"/>
      <c r="P43" s="307"/>
      <c r="Q43" s="307"/>
      <c r="R43" s="209" t="s">
        <v>299</v>
      </c>
      <c r="S43" s="210">
        <f t="shared" si="106"/>
        <v>1</v>
      </c>
      <c r="T43" s="306"/>
      <c r="U43" s="306"/>
      <c r="V43" s="264" t="s">
        <v>537</v>
      </c>
      <c r="W43" s="310"/>
      <c r="X43" s="305"/>
      <c r="Y43" s="262">
        <f t="shared" si="111"/>
        <v>4</v>
      </c>
      <c r="Z43" s="264" t="s">
        <v>302</v>
      </c>
      <c r="AA43" s="265"/>
      <c r="AB43" s="305"/>
      <c r="AC43" s="306"/>
      <c r="AD43" s="263">
        <f t="shared" si="114"/>
        <v>1</v>
      </c>
      <c r="AE43" s="264" t="s">
        <v>279</v>
      </c>
      <c r="AF43" s="265" t="s">
        <v>539</v>
      </c>
      <c r="AG43" s="305"/>
      <c r="AH43" s="306"/>
      <c r="AI43" s="263">
        <f t="shared" si="117"/>
        <v>1</v>
      </c>
      <c r="AJ43" s="264" t="s">
        <v>276</v>
      </c>
      <c r="AK43" s="264" t="s">
        <v>291</v>
      </c>
      <c r="AL43" s="305"/>
      <c r="AM43" s="306"/>
      <c r="AN43" s="263">
        <f t="shared" si="169"/>
        <v>1</v>
      </c>
      <c r="AO43" s="264" t="s">
        <v>452</v>
      </c>
      <c r="AP43" s="306"/>
      <c r="AQ43" s="307"/>
      <c r="AR43" s="308"/>
      <c r="AS43" s="308"/>
      <c r="AT43" s="309"/>
      <c r="AU43" s="309"/>
      <c r="AV43" s="264"/>
      <c r="AW43" s="257"/>
      <c r="AX43" s="259"/>
      <c r="AY43" s="246"/>
    </row>
    <row r="44" spans="1:51" ht="81" customHeight="1" x14ac:dyDescent="0.2">
      <c r="A44" s="311"/>
      <c r="B44" s="312"/>
      <c r="C44" s="310"/>
      <c r="D44" s="313"/>
      <c r="E44" s="310"/>
      <c r="F44" s="264" t="s">
        <v>246</v>
      </c>
      <c r="G44" s="264" t="s">
        <v>39</v>
      </c>
      <c r="H44" s="207" t="s">
        <v>534</v>
      </c>
      <c r="I44" s="326"/>
      <c r="J44" s="316"/>
      <c r="K44" s="333"/>
      <c r="L44" s="334"/>
      <c r="M44" s="311"/>
      <c r="N44" s="307"/>
      <c r="O44" s="311"/>
      <c r="P44" s="307"/>
      <c r="Q44" s="307"/>
      <c r="R44" s="209" t="s">
        <v>298</v>
      </c>
      <c r="S44" s="210">
        <f t="shared" si="106"/>
        <v>2</v>
      </c>
      <c r="T44" s="306"/>
      <c r="U44" s="306"/>
      <c r="V44" s="264" t="s">
        <v>538</v>
      </c>
      <c r="W44" s="310"/>
      <c r="X44" s="305"/>
      <c r="Y44" s="262">
        <f t="shared" si="111"/>
        <v>4</v>
      </c>
      <c r="Z44" s="264" t="s">
        <v>302</v>
      </c>
      <c r="AA44" s="265"/>
      <c r="AB44" s="305"/>
      <c r="AC44" s="306"/>
      <c r="AD44" s="263">
        <f t="shared" si="114"/>
        <v>1</v>
      </c>
      <c r="AE44" s="264" t="s">
        <v>279</v>
      </c>
      <c r="AF44" s="265" t="s">
        <v>539</v>
      </c>
      <c r="AG44" s="305"/>
      <c r="AH44" s="306"/>
      <c r="AI44" s="263">
        <f t="shared" si="117"/>
        <v>1</v>
      </c>
      <c r="AJ44" s="264" t="s">
        <v>276</v>
      </c>
      <c r="AK44" s="264" t="s">
        <v>291</v>
      </c>
      <c r="AL44" s="305"/>
      <c r="AM44" s="306"/>
      <c r="AN44" s="263">
        <f t="shared" si="169"/>
        <v>1</v>
      </c>
      <c r="AO44" s="264" t="s">
        <v>452</v>
      </c>
      <c r="AP44" s="306"/>
      <c r="AQ44" s="307"/>
      <c r="AR44" s="308"/>
      <c r="AS44" s="308"/>
      <c r="AT44" s="309"/>
      <c r="AU44" s="309"/>
      <c r="AV44" s="264"/>
      <c r="AW44" s="257"/>
      <c r="AX44" s="259"/>
      <c r="AY44" s="215"/>
    </row>
    <row r="45" spans="1:51" ht="70.150000000000006" customHeight="1" x14ac:dyDescent="0.2">
      <c r="A45" s="311">
        <v>13</v>
      </c>
      <c r="B45" s="312" t="s">
        <v>146</v>
      </c>
      <c r="C45" s="310" t="s">
        <v>157</v>
      </c>
      <c r="D45" s="313" t="str">
        <f>IF(C45=$B$1048075,$C$1048075,IF(C45=$B$1048076,$C$1048076,IF(C45=$B$1048077,$C$1048077,IF(C45=$B$1048078,$C$1048078,IF(C45=$B$1048079,$C$1048079,IF(C45=$B$1048080,$C$1048080,IF(C45=$B$1048081,$C$1048081,IF(C45=$B$1048082,$C$1048082,IF(C45=$B$1048083,$C$1048083,IF(C45=$B$1048084,$C$1048084,IF(C45=$B$1048087,$C$1048087,IF(C45=$B$1048088,$C$1048088,IF(C45=$B$1048089,C$1048089,IF(C45=$B$1048090,$C$1048090,IF(C45=$B$1048091,$C$1048091," ")))))))))))))))</f>
        <v>Administrar y ejecutar los recursos de la institución generando en los procesos mayor eficiencia y eficacia para dar una respuesta oportuna a los servicios demandados en el cumplimiento de las funciones misionales.</v>
      </c>
      <c r="E45" s="326" t="s">
        <v>444</v>
      </c>
      <c r="F45" s="264" t="s">
        <v>245</v>
      </c>
      <c r="G45" s="264" t="s">
        <v>36</v>
      </c>
      <c r="H45" s="207" t="s">
        <v>541</v>
      </c>
      <c r="I45" s="326" t="s">
        <v>141</v>
      </c>
      <c r="J45" s="314" t="s">
        <v>543</v>
      </c>
      <c r="K45" s="326" t="s">
        <v>655</v>
      </c>
      <c r="L45" s="311" t="s">
        <v>544</v>
      </c>
      <c r="M45" s="311" t="s">
        <v>143</v>
      </c>
      <c r="N45" s="307">
        <f t="shared" ref="N45:N51" si="188">IF(M45="ALTA",5,IF(M45="MEDIO ALTA",4,IF(M45="MEDIA",3,IF(M45="MEDIO BAJA",2,IF(M45="BAJA",1,0)))))</f>
        <v>4</v>
      </c>
      <c r="O45" s="311" t="s">
        <v>138</v>
      </c>
      <c r="P45" s="307">
        <f t="shared" ref="P45:P51" si="189">IF(O45="ALTO",5,IF(O45="MEDIO ALTO",4,IF(O45="MEDIO",3,IF(O45="MEDIO BAJO",2,IF(O45="BAJO",1,0)))))</f>
        <v>2</v>
      </c>
      <c r="Q45" s="307">
        <f t="shared" ref="Q45:Q51" si="190">P45*N45</f>
        <v>8</v>
      </c>
      <c r="R45" s="209" t="s">
        <v>299</v>
      </c>
      <c r="S45" s="210">
        <f t="shared" si="106"/>
        <v>1</v>
      </c>
      <c r="T45" s="306">
        <f t="shared" ref="T45" si="191">ROUND(AVERAGEIF(S45:S47,"&gt;0"),0)</f>
        <v>1</v>
      </c>
      <c r="U45" s="306">
        <f t="shared" ref="U45:U51" si="192">T45*$U$8</f>
        <v>0.6</v>
      </c>
      <c r="V45" s="264" t="s">
        <v>545</v>
      </c>
      <c r="W45" s="310">
        <f t="shared" ref="W45:W48" si="193">IF(R45="No_existen",5*$W$8,X45*$W$8)</f>
        <v>0.05</v>
      </c>
      <c r="X45" s="305">
        <f t="shared" ref="X45:X48" si="194">ROUND(AVERAGEIF(Y45:Y47,"&gt;0"),0)</f>
        <v>1</v>
      </c>
      <c r="Y45" s="262">
        <f t="shared" si="111"/>
        <v>1</v>
      </c>
      <c r="Z45" s="264" t="s">
        <v>304</v>
      </c>
      <c r="AA45" s="265" t="s">
        <v>548</v>
      </c>
      <c r="AB45" s="305">
        <f t="shared" ref="AB45:AB51" si="195">IF(R45="No_existen",5*$AB$8,AC45*$AB$8)</f>
        <v>0.3</v>
      </c>
      <c r="AC45" s="306">
        <f t="shared" ref="AC45:AC51" si="196">ROUND(AVERAGEIF(AD45:AD47,"&gt;0"),0)</f>
        <v>2</v>
      </c>
      <c r="AD45" s="263">
        <f t="shared" si="114"/>
        <v>1</v>
      </c>
      <c r="AE45" s="264" t="s">
        <v>279</v>
      </c>
      <c r="AF45" s="265" t="s">
        <v>550</v>
      </c>
      <c r="AG45" s="305">
        <f t="shared" ref="AG45:AG51" si="197">IF(R45="No_existen",5*$AG$8,AH45*$AG$8)</f>
        <v>0.2</v>
      </c>
      <c r="AH45" s="306">
        <f t="shared" ref="AH45:AH51" si="198">ROUND(AVERAGEIF(AI45:AI47,"&gt;0"),0)</f>
        <v>2</v>
      </c>
      <c r="AI45" s="263">
        <f t="shared" si="117"/>
        <v>1</v>
      </c>
      <c r="AJ45" s="264" t="s">
        <v>276</v>
      </c>
      <c r="AK45" s="264" t="s">
        <v>290</v>
      </c>
      <c r="AL45" s="305">
        <f t="shared" ref="AL45:AL51" si="199">IF(R45="No_existen",5*$AL$8,AM45*$AL$8)</f>
        <v>0.1</v>
      </c>
      <c r="AM45" s="306">
        <f t="shared" ref="AM45:AM51" si="200">ROUND(AVERAGEIF(AN45:AN47,"&gt;0"),0)</f>
        <v>1</v>
      </c>
      <c r="AN45" s="263">
        <f t="shared" si="169"/>
        <v>1</v>
      </c>
      <c r="AO45" s="264" t="s">
        <v>452</v>
      </c>
      <c r="AP45" s="306">
        <f t="shared" ref="AP45:AP51" si="201">ROUND(AVERAGE(T45,X45,AC45,AH45,AM45),0)</f>
        <v>1</v>
      </c>
      <c r="AQ45" s="307" t="str">
        <f t="shared" ref="AQ45:AQ51" si="202">IF(AP45&lt;1.5,"FUERTE",IF(AND(AP45&gt;=1.5,AP45&lt;2.5),"ACEPTABLE",IF(AP45&gt;=5,"INEXISTENTE","DÉBIL")))</f>
        <v>FUERTE</v>
      </c>
      <c r="AR45" s="308">
        <f t="shared" ref="AR45:AR51" si="203">IF(Q45=0,0,ROUND((Q45*AP45),0))</f>
        <v>8</v>
      </c>
      <c r="AS45" s="308" t="str">
        <f t="shared" ref="AS45:AS51" si="204">IF(AR45&gt;=36,"GRAVE", IF(AR45&lt;=10, "LEVE", "MODERADO"))</f>
        <v>LEVE</v>
      </c>
      <c r="AT45" s="344" t="s">
        <v>674</v>
      </c>
      <c r="AU45" s="345">
        <v>0.97</v>
      </c>
      <c r="AV45" s="264" t="s">
        <v>84</v>
      </c>
      <c r="AW45" s="265"/>
      <c r="AX45" s="211"/>
      <c r="AY45" s="246"/>
    </row>
    <row r="46" spans="1:51" ht="70.150000000000006" customHeight="1" x14ac:dyDescent="0.2">
      <c r="A46" s="311"/>
      <c r="B46" s="312"/>
      <c r="C46" s="310"/>
      <c r="D46" s="313"/>
      <c r="E46" s="326"/>
      <c r="F46" s="264" t="s">
        <v>245</v>
      </c>
      <c r="G46" s="264" t="s">
        <v>36</v>
      </c>
      <c r="H46" s="207" t="s">
        <v>542</v>
      </c>
      <c r="I46" s="326"/>
      <c r="J46" s="315"/>
      <c r="K46" s="348"/>
      <c r="L46" s="311"/>
      <c r="M46" s="311"/>
      <c r="N46" s="307"/>
      <c r="O46" s="311"/>
      <c r="P46" s="307"/>
      <c r="Q46" s="307"/>
      <c r="R46" s="209" t="s">
        <v>299</v>
      </c>
      <c r="S46" s="210">
        <f t="shared" si="106"/>
        <v>1</v>
      </c>
      <c r="T46" s="306"/>
      <c r="U46" s="306"/>
      <c r="V46" s="264" t="s">
        <v>546</v>
      </c>
      <c r="W46" s="310"/>
      <c r="X46" s="305"/>
      <c r="Y46" s="262">
        <f t="shared" si="111"/>
        <v>1</v>
      </c>
      <c r="Z46" s="264" t="s">
        <v>304</v>
      </c>
      <c r="AA46" s="265" t="s">
        <v>549</v>
      </c>
      <c r="AB46" s="305"/>
      <c r="AC46" s="306"/>
      <c r="AD46" s="263">
        <f t="shared" si="114"/>
        <v>1</v>
      </c>
      <c r="AE46" s="264" t="s">
        <v>279</v>
      </c>
      <c r="AF46" s="265" t="s">
        <v>551</v>
      </c>
      <c r="AG46" s="305"/>
      <c r="AH46" s="306"/>
      <c r="AI46" s="263">
        <f t="shared" si="117"/>
        <v>1</v>
      </c>
      <c r="AJ46" s="264" t="s">
        <v>276</v>
      </c>
      <c r="AK46" s="264" t="s">
        <v>290</v>
      </c>
      <c r="AL46" s="305"/>
      <c r="AM46" s="306"/>
      <c r="AN46" s="263">
        <f t="shared" si="169"/>
        <v>1</v>
      </c>
      <c r="AO46" s="264" t="s">
        <v>452</v>
      </c>
      <c r="AP46" s="306"/>
      <c r="AQ46" s="307"/>
      <c r="AR46" s="308"/>
      <c r="AS46" s="308"/>
      <c r="AT46" s="335"/>
      <c r="AU46" s="335"/>
      <c r="AV46" s="264"/>
      <c r="AW46" s="265"/>
      <c r="AX46" s="211"/>
      <c r="AY46" s="246"/>
    </row>
    <row r="47" spans="1:51" ht="70.150000000000006" customHeight="1" thickBot="1" x14ac:dyDescent="0.25">
      <c r="A47" s="311"/>
      <c r="B47" s="312"/>
      <c r="C47" s="310"/>
      <c r="D47" s="313"/>
      <c r="E47" s="326"/>
      <c r="F47" s="264"/>
      <c r="G47" s="264"/>
      <c r="H47" s="207"/>
      <c r="I47" s="326"/>
      <c r="J47" s="316"/>
      <c r="K47" s="348"/>
      <c r="L47" s="311"/>
      <c r="M47" s="311"/>
      <c r="N47" s="307"/>
      <c r="O47" s="311"/>
      <c r="P47" s="307"/>
      <c r="Q47" s="307"/>
      <c r="R47" s="209" t="s">
        <v>299</v>
      </c>
      <c r="S47" s="210">
        <f t="shared" ref="S47:S77" si="205">IF(R47=$R$1048079,1,IF(R47=$R$1048075,5,IF(R47=$R$1048076,4,IF(R47=$R$1048077,3,IF(R47=$R$1048078,2,0)))))</f>
        <v>1</v>
      </c>
      <c r="T47" s="306"/>
      <c r="U47" s="306"/>
      <c r="V47" s="264" t="s">
        <v>547</v>
      </c>
      <c r="W47" s="310"/>
      <c r="X47" s="305"/>
      <c r="Y47" s="262">
        <f t="shared" si="111"/>
        <v>2</v>
      </c>
      <c r="Z47" s="264" t="s">
        <v>303</v>
      </c>
      <c r="AA47" s="265"/>
      <c r="AB47" s="305"/>
      <c r="AC47" s="306"/>
      <c r="AD47" s="263">
        <f t="shared" ref="AD47:AD77" si="206">IF(AE47=$AF$1048076,1,IF(AE47=$AF$1048075,4,IF(R47="No_existen",5,0)))</f>
        <v>4</v>
      </c>
      <c r="AE47" s="264" t="s">
        <v>278</v>
      </c>
      <c r="AF47" s="265"/>
      <c r="AG47" s="305"/>
      <c r="AH47" s="306"/>
      <c r="AI47" s="263">
        <f t="shared" ref="AI47:AI77" si="207">IF(AJ47=$AJ$1048075,1,IF(AJ47=$AJ$1048076,4,IF(R47="No_existen",5,0)))</f>
        <v>4</v>
      </c>
      <c r="AJ47" s="264" t="s">
        <v>280</v>
      </c>
      <c r="AK47" s="264" t="s">
        <v>290</v>
      </c>
      <c r="AL47" s="305"/>
      <c r="AM47" s="306"/>
      <c r="AN47" s="263">
        <f t="shared" si="169"/>
        <v>1</v>
      </c>
      <c r="AO47" s="264" t="s">
        <v>452</v>
      </c>
      <c r="AP47" s="306"/>
      <c r="AQ47" s="307"/>
      <c r="AR47" s="308"/>
      <c r="AS47" s="308"/>
      <c r="AT47" s="346"/>
      <c r="AU47" s="346"/>
      <c r="AV47" s="264"/>
      <c r="AW47" s="265"/>
      <c r="AX47" s="211"/>
      <c r="AY47" s="246"/>
    </row>
    <row r="48" spans="1:51" ht="70.150000000000006" customHeight="1" x14ac:dyDescent="0.2">
      <c r="A48" s="311">
        <v>14</v>
      </c>
      <c r="B48" s="312" t="s">
        <v>146</v>
      </c>
      <c r="C48" s="310" t="s">
        <v>148</v>
      </c>
      <c r="D48" s="313" t="str">
        <f>IF(C48=$B$1048075,$C$1048075,IF(C48=$B$1048076,$C$1048076,IF(C48=$B$1048077,$C$1048077,IF(C48=$B$1048078,$C$1048078,IF(C48=$B$1048079,$C$1048079,IF(C48=$B$1048080,$C$1048080,IF(C48=$B$1048081,$C$1048081,IF(C48=$B$1048082,$C$1048082,IF(C48=$B$1048083,$C$1048083,IF(C48=$B$1048084,$C$1048084,IF(C48=$B$1048087,$C$1048087,IF(C48=$B$1048088,$C$1048088,IF(C48=$B$1048089,C$1048089,IF(C48=$B$1048090,$C$1048090,IF(C48=$B$1048091,$C$1048091," ")))))))))))))))</f>
        <v>Transformar y fortalecer las funciones de investigación, docencia, extensión y proyección social para su articulación en un ambiente multicultural y globalizado, con excelencia académica.</v>
      </c>
      <c r="E48" s="310" t="s">
        <v>164</v>
      </c>
      <c r="F48" s="264" t="s">
        <v>245</v>
      </c>
      <c r="G48" s="264" t="s">
        <v>32</v>
      </c>
      <c r="H48" s="207" t="s">
        <v>552</v>
      </c>
      <c r="I48" s="326" t="s">
        <v>136</v>
      </c>
      <c r="J48" s="314" t="s">
        <v>554</v>
      </c>
      <c r="K48" s="326" t="s">
        <v>555</v>
      </c>
      <c r="L48" s="310" t="s">
        <v>556</v>
      </c>
      <c r="M48" s="311" t="s">
        <v>121</v>
      </c>
      <c r="N48" s="307">
        <f t="shared" si="188"/>
        <v>1</v>
      </c>
      <c r="O48" s="311" t="s">
        <v>134</v>
      </c>
      <c r="P48" s="307">
        <f t="shared" si="189"/>
        <v>3</v>
      </c>
      <c r="Q48" s="307">
        <f t="shared" si="190"/>
        <v>3</v>
      </c>
      <c r="R48" s="209" t="s">
        <v>299</v>
      </c>
      <c r="S48" s="210">
        <f t="shared" si="205"/>
        <v>1</v>
      </c>
      <c r="T48" s="306">
        <f t="shared" ref="T48" si="208">ROUND(AVERAGEIF(S48:S50,"&gt;0"),0)</f>
        <v>1</v>
      </c>
      <c r="U48" s="306">
        <f t="shared" si="192"/>
        <v>0.6</v>
      </c>
      <c r="V48" s="264" t="s">
        <v>557</v>
      </c>
      <c r="W48" s="310">
        <f t="shared" si="193"/>
        <v>0.1</v>
      </c>
      <c r="X48" s="305">
        <f t="shared" si="194"/>
        <v>2</v>
      </c>
      <c r="Y48" s="262">
        <f t="shared" si="111"/>
        <v>2</v>
      </c>
      <c r="Z48" s="264" t="s">
        <v>303</v>
      </c>
      <c r="AA48" s="265"/>
      <c r="AB48" s="305">
        <f t="shared" si="195"/>
        <v>0.15</v>
      </c>
      <c r="AC48" s="306">
        <f t="shared" si="196"/>
        <v>1</v>
      </c>
      <c r="AD48" s="263">
        <f t="shared" si="206"/>
        <v>1</v>
      </c>
      <c r="AE48" s="264" t="s">
        <v>279</v>
      </c>
      <c r="AF48" s="265" t="s">
        <v>558</v>
      </c>
      <c r="AG48" s="305">
        <f t="shared" si="197"/>
        <v>0.1</v>
      </c>
      <c r="AH48" s="306">
        <f t="shared" si="198"/>
        <v>1</v>
      </c>
      <c r="AI48" s="263">
        <f t="shared" si="207"/>
        <v>1</v>
      </c>
      <c r="AJ48" s="264" t="s">
        <v>276</v>
      </c>
      <c r="AK48" s="264" t="s">
        <v>284</v>
      </c>
      <c r="AL48" s="305">
        <f t="shared" si="199"/>
        <v>0.1</v>
      </c>
      <c r="AM48" s="306">
        <f t="shared" si="200"/>
        <v>1</v>
      </c>
      <c r="AN48" s="263">
        <f t="shared" ref="AN48:AN57" si="209">IF(AO48="Preventivo",1,IF(AO48="Detectivo",4, IF(R48="No_existen",5,0)))</f>
        <v>1</v>
      </c>
      <c r="AO48" s="264" t="s">
        <v>452</v>
      </c>
      <c r="AP48" s="306">
        <f t="shared" si="201"/>
        <v>1</v>
      </c>
      <c r="AQ48" s="307" t="str">
        <f t="shared" si="202"/>
        <v>FUERTE</v>
      </c>
      <c r="AR48" s="308">
        <f t="shared" si="203"/>
        <v>3</v>
      </c>
      <c r="AS48" s="308" t="str">
        <f t="shared" si="204"/>
        <v>LEVE</v>
      </c>
      <c r="AT48" s="309" t="s">
        <v>559</v>
      </c>
      <c r="AU48" s="309">
        <v>0</v>
      </c>
      <c r="AV48" s="264" t="s">
        <v>84</v>
      </c>
      <c r="AW48" s="265"/>
      <c r="AX48" s="211"/>
      <c r="AY48" s="246"/>
    </row>
    <row r="49" spans="1:51" ht="70.150000000000006" customHeight="1" x14ac:dyDescent="0.2">
      <c r="A49" s="311"/>
      <c r="B49" s="312"/>
      <c r="C49" s="310"/>
      <c r="D49" s="313"/>
      <c r="E49" s="310"/>
      <c r="F49" s="264" t="s">
        <v>245</v>
      </c>
      <c r="G49" s="264" t="s">
        <v>32</v>
      </c>
      <c r="H49" s="207" t="s">
        <v>553</v>
      </c>
      <c r="I49" s="326"/>
      <c r="J49" s="315"/>
      <c r="K49" s="328"/>
      <c r="L49" s="310"/>
      <c r="M49" s="311"/>
      <c r="N49" s="307"/>
      <c r="O49" s="311"/>
      <c r="P49" s="307"/>
      <c r="Q49" s="307"/>
      <c r="R49" s="209"/>
      <c r="S49" s="210">
        <f t="shared" si="205"/>
        <v>0</v>
      </c>
      <c r="T49" s="306"/>
      <c r="U49" s="306"/>
      <c r="V49" s="264"/>
      <c r="W49" s="310"/>
      <c r="X49" s="305"/>
      <c r="Y49" s="262">
        <f t="shared" si="111"/>
        <v>0</v>
      </c>
      <c r="Z49" s="264"/>
      <c r="AA49" s="265"/>
      <c r="AB49" s="305"/>
      <c r="AC49" s="306"/>
      <c r="AD49" s="263">
        <f t="shared" si="206"/>
        <v>0</v>
      </c>
      <c r="AE49" s="264"/>
      <c r="AF49" s="265"/>
      <c r="AG49" s="305"/>
      <c r="AH49" s="306"/>
      <c r="AI49" s="263">
        <f t="shared" si="207"/>
        <v>0</v>
      </c>
      <c r="AJ49" s="264"/>
      <c r="AK49" s="264"/>
      <c r="AL49" s="305"/>
      <c r="AM49" s="306"/>
      <c r="AN49" s="263">
        <f t="shared" si="209"/>
        <v>0</v>
      </c>
      <c r="AO49" s="264"/>
      <c r="AP49" s="306"/>
      <c r="AQ49" s="307"/>
      <c r="AR49" s="308"/>
      <c r="AS49" s="308"/>
      <c r="AT49" s="309"/>
      <c r="AU49" s="309"/>
      <c r="AV49" s="264"/>
      <c r="AW49" s="265"/>
      <c r="AX49" s="211"/>
      <c r="AY49" s="246"/>
    </row>
    <row r="50" spans="1:51" ht="70.150000000000006" customHeight="1" x14ac:dyDescent="0.2">
      <c r="A50" s="311"/>
      <c r="B50" s="312"/>
      <c r="C50" s="310"/>
      <c r="D50" s="313"/>
      <c r="E50" s="310"/>
      <c r="F50" s="264"/>
      <c r="G50" s="264"/>
      <c r="H50" s="207"/>
      <c r="I50" s="326"/>
      <c r="J50" s="316"/>
      <c r="K50" s="328"/>
      <c r="L50" s="310"/>
      <c r="M50" s="311"/>
      <c r="N50" s="307"/>
      <c r="O50" s="311"/>
      <c r="P50" s="307"/>
      <c r="Q50" s="307"/>
      <c r="R50" s="209"/>
      <c r="S50" s="210">
        <f t="shared" si="205"/>
        <v>0</v>
      </c>
      <c r="T50" s="306"/>
      <c r="U50" s="306"/>
      <c r="V50" s="264"/>
      <c r="W50" s="310"/>
      <c r="X50" s="305"/>
      <c r="Y50" s="262">
        <f t="shared" si="111"/>
        <v>0</v>
      </c>
      <c r="Z50" s="264"/>
      <c r="AA50" s="265"/>
      <c r="AB50" s="305"/>
      <c r="AC50" s="306"/>
      <c r="AD50" s="263">
        <f t="shared" si="206"/>
        <v>0</v>
      </c>
      <c r="AE50" s="264"/>
      <c r="AF50" s="265"/>
      <c r="AG50" s="305"/>
      <c r="AH50" s="306"/>
      <c r="AI50" s="263">
        <f t="shared" si="207"/>
        <v>0</v>
      </c>
      <c r="AJ50" s="264"/>
      <c r="AK50" s="264"/>
      <c r="AL50" s="305"/>
      <c r="AM50" s="306"/>
      <c r="AN50" s="263">
        <f t="shared" si="209"/>
        <v>0</v>
      </c>
      <c r="AO50" s="264"/>
      <c r="AP50" s="306"/>
      <c r="AQ50" s="307"/>
      <c r="AR50" s="308"/>
      <c r="AS50" s="308"/>
      <c r="AT50" s="309"/>
      <c r="AU50" s="309"/>
      <c r="AV50" s="264"/>
      <c r="AW50" s="265"/>
      <c r="AX50" s="211"/>
      <c r="AY50" s="246"/>
    </row>
    <row r="51" spans="1:51" ht="70.150000000000006" customHeight="1" x14ac:dyDescent="0.2">
      <c r="A51" s="311">
        <v>15</v>
      </c>
      <c r="B51" s="312" t="s">
        <v>146</v>
      </c>
      <c r="C51" s="310" t="s">
        <v>160</v>
      </c>
      <c r="D51" s="313" t="str">
        <f>IF(C51=$B$1048075,$C$1048075,IF(C51=$B$1048076,$C$1048076,IF(C51=$B$1048077,$C$1048077,IF(C51=$B$1048078,$C$1048078,IF(C51=$B$1048079,$C$1048079,IF(C51=$B$1048080,$C$1048080,IF(C51=$B$1048081,$C$1048081,IF(C51=$B$1048082,$C$1048082,IF(C51=$B$1048083,$C$1048083,IF(C51=$B$1048084,$C$1048084,IF(C51=$B$1048087,$C$1048087,IF(C51=$B$1048088,$C$1048088,IF(C51=$B$1048089,C$1048089,IF(C51=$B$1048090,$C$1048090,IF(C51=$B$1048091,$C$1048091," ")))))))))))))))</f>
        <v>Ejercer la evaluación y control sobre el desarrollo del quehacer institucional, de forma preventiva y correctiva, vigilando el cumplimiento de las disposiciones establecidas por la Ley y la Universidad.</v>
      </c>
      <c r="E51" s="310" t="s">
        <v>170</v>
      </c>
      <c r="F51" s="264" t="s">
        <v>245</v>
      </c>
      <c r="G51" s="264" t="s">
        <v>32</v>
      </c>
      <c r="H51" s="207" t="s">
        <v>560</v>
      </c>
      <c r="I51" s="326" t="s">
        <v>136</v>
      </c>
      <c r="J51" s="314" t="s">
        <v>561</v>
      </c>
      <c r="K51" s="355" t="s">
        <v>562</v>
      </c>
      <c r="L51" s="310" t="s">
        <v>563</v>
      </c>
      <c r="M51" s="311" t="s">
        <v>121</v>
      </c>
      <c r="N51" s="307">
        <f t="shared" si="188"/>
        <v>1</v>
      </c>
      <c r="O51" s="311" t="s">
        <v>137</v>
      </c>
      <c r="P51" s="307">
        <f t="shared" si="189"/>
        <v>4</v>
      </c>
      <c r="Q51" s="307">
        <f t="shared" si="190"/>
        <v>4</v>
      </c>
      <c r="R51" s="209" t="s">
        <v>298</v>
      </c>
      <c r="S51" s="210">
        <f t="shared" si="205"/>
        <v>2</v>
      </c>
      <c r="T51" s="306">
        <f t="shared" ref="T51" si="210">ROUND(AVERAGEIF(S51:S53,"&gt;0"),0)</f>
        <v>2</v>
      </c>
      <c r="U51" s="306">
        <f t="shared" si="192"/>
        <v>1.2</v>
      </c>
      <c r="V51" s="264" t="s">
        <v>565</v>
      </c>
      <c r="W51" s="310" t="e">
        <f>IF(R51="No_existen",5*#REF!,X51*#REF!)</f>
        <v>#REF!</v>
      </c>
      <c r="X51" s="305">
        <v>4</v>
      </c>
      <c r="Y51" s="262">
        <v>4</v>
      </c>
      <c r="Z51" s="264" t="s">
        <v>302</v>
      </c>
      <c r="AA51" s="265"/>
      <c r="AB51" s="305">
        <f t="shared" si="195"/>
        <v>0.15</v>
      </c>
      <c r="AC51" s="306">
        <f t="shared" si="196"/>
        <v>1</v>
      </c>
      <c r="AD51" s="263">
        <f t="shared" si="206"/>
        <v>1</v>
      </c>
      <c r="AE51" s="264" t="s">
        <v>279</v>
      </c>
      <c r="AF51" s="265" t="s">
        <v>567</v>
      </c>
      <c r="AG51" s="305">
        <f t="shared" si="197"/>
        <v>0.1</v>
      </c>
      <c r="AH51" s="306">
        <f t="shared" si="198"/>
        <v>1</v>
      </c>
      <c r="AI51" s="263">
        <f t="shared" si="207"/>
        <v>1</v>
      </c>
      <c r="AJ51" s="264" t="s">
        <v>276</v>
      </c>
      <c r="AK51" s="264" t="s">
        <v>283</v>
      </c>
      <c r="AL51" s="305">
        <f t="shared" si="199"/>
        <v>0.1</v>
      </c>
      <c r="AM51" s="306">
        <f t="shared" si="200"/>
        <v>1</v>
      </c>
      <c r="AN51" s="263">
        <f t="shared" si="209"/>
        <v>1</v>
      </c>
      <c r="AO51" s="264" t="s">
        <v>452</v>
      </c>
      <c r="AP51" s="306">
        <f t="shared" si="201"/>
        <v>2</v>
      </c>
      <c r="AQ51" s="307" t="str">
        <f t="shared" si="202"/>
        <v>ACEPTABLE</v>
      </c>
      <c r="AR51" s="308">
        <f t="shared" si="203"/>
        <v>8</v>
      </c>
      <c r="AS51" s="308" t="str">
        <f t="shared" si="204"/>
        <v>LEVE</v>
      </c>
      <c r="AT51" s="309" t="s">
        <v>568</v>
      </c>
      <c r="AU51" s="309">
        <v>0</v>
      </c>
      <c r="AV51" s="264" t="s">
        <v>84</v>
      </c>
      <c r="AW51" s="265"/>
      <c r="AX51" s="211"/>
      <c r="AY51" s="246"/>
    </row>
    <row r="52" spans="1:51" ht="70.150000000000006" customHeight="1" x14ac:dyDescent="0.2">
      <c r="A52" s="311"/>
      <c r="B52" s="312"/>
      <c r="C52" s="310"/>
      <c r="D52" s="313"/>
      <c r="E52" s="310"/>
      <c r="F52" s="264" t="s">
        <v>246</v>
      </c>
      <c r="G52" s="264" t="s">
        <v>37</v>
      </c>
      <c r="H52" s="207" t="s">
        <v>564</v>
      </c>
      <c r="I52" s="326"/>
      <c r="J52" s="315"/>
      <c r="K52" s="356"/>
      <c r="L52" s="310"/>
      <c r="M52" s="311"/>
      <c r="N52" s="307"/>
      <c r="O52" s="311"/>
      <c r="P52" s="307"/>
      <c r="Q52" s="307"/>
      <c r="R52" s="209" t="s">
        <v>298</v>
      </c>
      <c r="S52" s="210">
        <f t="shared" si="205"/>
        <v>2</v>
      </c>
      <c r="T52" s="306"/>
      <c r="U52" s="306"/>
      <c r="V52" s="264" t="s">
        <v>566</v>
      </c>
      <c r="W52" s="310"/>
      <c r="X52" s="305"/>
      <c r="Y52" s="262">
        <v>4</v>
      </c>
      <c r="Z52" s="264" t="s">
        <v>302</v>
      </c>
      <c r="AA52" s="265"/>
      <c r="AB52" s="305"/>
      <c r="AC52" s="306"/>
      <c r="AD52" s="263">
        <f t="shared" si="206"/>
        <v>1</v>
      </c>
      <c r="AE52" s="264" t="s">
        <v>279</v>
      </c>
      <c r="AF52" s="265" t="s">
        <v>567</v>
      </c>
      <c r="AG52" s="305"/>
      <c r="AH52" s="306"/>
      <c r="AI52" s="263">
        <f t="shared" si="207"/>
        <v>1</v>
      </c>
      <c r="AJ52" s="264" t="s">
        <v>276</v>
      </c>
      <c r="AK52" s="264" t="s">
        <v>283</v>
      </c>
      <c r="AL52" s="305"/>
      <c r="AM52" s="306"/>
      <c r="AN52" s="263">
        <f t="shared" si="209"/>
        <v>1</v>
      </c>
      <c r="AO52" s="264" t="s">
        <v>452</v>
      </c>
      <c r="AP52" s="306"/>
      <c r="AQ52" s="307"/>
      <c r="AR52" s="308"/>
      <c r="AS52" s="308"/>
      <c r="AT52" s="309"/>
      <c r="AU52" s="309"/>
      <c r="AV52" s="264"/>
      <c r="AW52" s="265"/>
      <c r="AX52" s="211"/>
      <c r="AY52" s="246"/>
    </row>
    <row r="53" spans="1:51" ht="70.150000000000006" customHeight="1" x14ac:dyDescent="0.2">
      <c r="A53" s="311"/>
      <c r="B53" s="312"/>
      <c r="C53" s="310"/>
      <c r="D53" s="313"/>
      <c r="E53" s="310"/>
      <c r="F53" s="264"/>
      <c r="G53" s="264"/>
      <c r="H53" s="207"/>
      <c r="I53" s="326"/>
      <c r="J53" s="316"/>
      <c r="K53" s="356"/>
      <c r="L53" s="310"/>
      <c r="M53" s="311"/>
      <c r="N53" s="307"/>
      <c r="O53" s="311"/>
      <c r="P53" s="307"/>
      <c r="Q53" s="307"/>
      <c r="R53" s="209"/>
      <c r="S53" s="210">
        <f t="shared" si="205"/>
        <v>0</v>
      </c>
      <c r="T53" s="306"/>
      <c r="U53" s="306"/>
      <c r="V53" s="264"/>
      <c r="W53" s="310"/>
      <c r="X53" s="305"/>
      <c r="Y53" s="262">
        <v>0</v>
      </c>
      <c r="Z53" s="264"/>
      <c r="AA53" s="265"/>
      <c r="AB53" s="305"/>
      <c r="AC53" s="306"/>
      <c r="AD53" s="263">
        <f t="shared" si="206"/>
        <v>0</v>
      </c>
      <c r="AE53" s="264"/>
      <c r="AF53" s="265"/>
      <c r="AG53" s="305"/>
      <c r="AH53" s="306"/>
      <c r="AI53" s="263">
        <f t="shared" si="207"/>
        <v>0</v>
      </c>
      <c r="AJ53" s="264"/>
      <c r="AK53" s="264"/>
      <c r="AL53" s="305"/>
      <c r="AM53" s="306"/>
      <c r="AN53" s="263">
        <f t="shared" si="209"/>
        <v>0</v>
      </c>
      <c r="AO53" s="264"/>
      <c r="AP53" s="306"/>
      <c r="AQ53" s="307"/>
      <c r="AR53" s="308"/>
      <c r="AS53" s="308"/>
      <c r="AT53" s="309"/>
      <c r="AU53" s="309"/>
      <c r="AV53" s="264"/>
      <c r="AW53" s="265"/>
      <c r="AX53" s="211"/>
      <c r="AY53" s="246"/>
    </row>
    <row r="54" spans="1:51" ht="70.150000000000006" customHeight="1" x14ac:dyDescent="0.2">
      <c r="A54" s="311">
        <v>16</v>
      </c>
      <c r="B54" s="312" t="s">
        <v>146</v>
      </c>
      <c r="C54" s="310" t="s">
        <v>156</v>
      </c>
      <c r="D54" s="313" t="str">
        <f>IF(C54=$B$1048075,$C$1048075,IF(C54=$B$1048076,$C$1048076,IF(C54=$B$1048077,$C$1048077,IF(C54=$B$1048078,$C$1048078,IF(C54=$B$1048079,$C$1048079,IF(C54=$B$1048080,$C$1048080,IF(C54=$B$1048081,$C$1048081,IF(C54=$B$1048082,$C$1048082,IF(C54=$B$1048083,$C$1048083,IF(C54=$B$1048084,$C$1048084,IF(C54=$B$1048087,$C$1048087,IF(C54=$B$1048088,$C$1048088,IF(C54=$B$1048089,C$1048089,IF(C54=$B$1048090,$C$1048090,IF(C54=$B$1048091,$C$1048091," ")))))))))))))))</f>
        <v>Promover el bienestar de la comunidad universitaria, contribuyendo al desarrollo humano, social e intercultural de sus integrantes, en concordancia con la misión Institucional.</v>
      </c>
      <c r="E54" s="310" t="s">
        <v>445</v>
      </c>
      <c r="F54" s="264" t="s">
        <v>246</v>
      </c>
      <c r="G54" s="264" t="s">
        <v>39</v>
      </c>
      <c r="H54" s="207" t="s">
        <v>650</v>
      </c>
      <c r="I54" s="326" t="s">
        <v>106</v>
      </c>
      <c r="J54" s="314" t="s">
        <v>570</v>
      </c>
      <c r="K54" s="333" t="s">
        <v>571</v>
      </c>
      <c r="L54" s="330" t="s">
        <v>572</v>
      </c>
      <c r="M54" s="311" t="s">
        <v>143</v>
      </c>
      <c r="N54" s="307">
        <f t="shared" ref="N54:N60" si="211">IF(M54="ALTA",5,IF(M54="MEDIO ALTA",4,IF(M54="MEDIA",3,IF(M54="MEDIO BAJA",2,IF(M54="BAJA",1,0)))))</f>
        <v>4</v>
      </c>
      <c r="O54" s="311" t="s">
        <v>135</v>
      </c>
      <c r="P54" s="307">
        <f t="shared" ref="P54:P60" si="212">IF(O54="ALTO",5,IF(O54="MEDIO ALTO",4,IF(O54="MEDIO",3,IF(O54="MEDIO BAJO",2,IF(O54="BAJO",1,0)))))</f>
        <v>1</v>
      </c>
      <c r="Q54" s="307">
        <f t="shared" ref="Q54:Q60" si="213">P54*N54</f>
        <v>4</v>
      </c>
      <c r="R54" s="209" t="s">
        <v>299</v>
      </c>
      <c r="S54" s="210">
        <f t="shared" si="205"/>
        <v>1</v>
      </c>
      <c r="T54" s="306">
        <f t="shared" ref="T54:T60" si="214">ROUND(AVERAGEIF(S54:S56,"&gt;0"),0)</f>
        <v>1</v>
      </c>
      <c r="U54" s="306">
        <f t="shared" ref="U54:U60" si="215">T54*$U$8</f>
        <v>0.6</v>
      </c>
      <c r="V54" s="264" t="s">
        <v>573</v>
      </c>
      <c r="W54" s="310">
        <f t="shared" ref="W54:W60" si="216">IF(R54="No_existen",5*$W$8,X54*$W$8)</f>
        <v>0.2</v>
      </c>
      <c r="X54" s="305">
        <f t="shared" ref="X54:X60" si="217">ROUND(AVERAGEIF(Y54:Y56,"&gt;0"),0)</f>
        <v>4</v>
      </c>
      <c r="Y54" s="262">
        <f t="shared" ref="Y54:Y77" si="218">IF(Z54=$Z$1048077,1,IF(Z54=$Z$1048076,2,IF(Z54=$Z$1048075,4,IF(R54="No_existen",5,0))))</f>
        <v>4</v>
      </c>
      <c r="Z54" s="264" t="s">
        <v>302</v>
      </c>
      <c r="AA54" s="265"/>
      <c r="AB54" s="305">
        <f t="shared" ref="AB54:AB60" si="219">IF(R54="No_existen",5*$AB$8,AC54*$AB$8)</f>
        <v>0.15</v>
      </c>
      <c r="AC54" s="306">
        <f t="shared" ref="AC54:AC60" si="220">ROUND(AVERAGEIF(AD54:AD56,"&gt;0"),0)</f>
        <v>1</v>
      </c>
      <c r="AD54" s="263">
        <f t="shared" si="206"/>
        <v>1</v>
      </c>
      <c r="AE54" s="264" t="s">
        <v>279</v>
      </c>
      <c r="AF54" s="265" t="s">
        <v>574</v>
      </c>
      <c r="AG54" s="305">
        <f t="shared" ref="AG54:AG60" si="221">IF(R54="No_existen",5*$AG$8,AH54*$AG$8)</f>
        <v>0.4</v>
      </c>
      <c r="AH54" s="306">
        <f t="shared" ref="AH54:AH60" si="222">ROUND(AVERAGEIF(AI54:AI56,"&gt;0"),0)</f>
        <v>4</v>
      </c>
      <c r="AI54" s="263">
        <f t="shared" si="207"/>
        <v>4</v>
      </c>
      <c r="AJ54" s="264" t="s">
        <v>280</v>
      </c>
      <c r="AK54" s="264" t="s">
        <v>291</v>
      </c>
      <c r="AL54" s="305">
        <f t="shared" ref="AL54:AL60" si="223">IF(R54="No_existen",5*$AL$8,AM54*$AL$8)</f>
        <v>0.4</v>
      </c>
      <c r="AM54" s="306">
        <f t="shared" ref="AM54:AM60" si="224">ROUND(AVERAGEIF(AN54:AN56,"&gt;0"),0)</f>
        <v>4</v>
      </c>
      <c r="AN54" s="263">
        <f t="shared" si="209"/>
        <v>4</v>
      </c>
      <c r="AO54" s="264" t="s">
        <v>477</v>
      </c>
      <c r="AP54" s="306">
        <f t="shared" ref="AP54:AP60" si="225">ROUND(AVERAGE(T54,X54,AC54,AH54,AM54),0)</f>
        <v>3</v>
      </c>
      <c r="AQ54" s="307" t="str">
        <f t="shared" ref="AQ54:AQ60" si="226">IF(AP54&lt;1.5,"FUERTE",IF(AND(AP54&gt;=1.5,AP54&lt;2.5),"ACEPTABLE",IF(AP54&gt;=5,"INEXISTENTE","DÉBIL")))</f>
        <v>DÉBIL</v>
      </c>
      <c r="AR54" s="308">
        <f t="shared" ref="AR54:AR60" si="227">IF(Q54=0,0,ROUND((Q54*AP54),0))</f>
        <v>12</v>
      </c>
      <c r="AS54" s="308" t="str">
        <f t="shared" ref="AS54:AS60" si="228">IF(AR54&gt;=36,"GRAVE", IF(AR54&lt;=10, "LEVE", "MODERADO"))</f>
        <v>MODERADO</v>
      </c>
      <c r="AT54" s="309" t="s">
        <v>575</v>
      </c>
      <c r="AU54" s="339">
        <v>1</v>
      </c>
      <c r="AV54" s="264" t="s">
        <v>85</v>
      </c>
      <c r="AW54" s="257" t="s">
        <v>576</v>
      </c>
      <c r="AX54" s="259">
        <v>44912</v>
      </c>
      <c r="AY54" s="246"/>
    </row>
    <row r="55" spans="1:51" ht="70.150000000000006" customHeight="1" x14ac:dyDescent="0.2">
      <c r="A55" s="311"/>
      <c r="B55" s="312"/>
      <c r="C55" s="310"/>
      <c r="D55" s="313"/>
      <c r="E55" s="310"/>
      <c r="F55" s="264"/>
      <c r="G55" s="264"/>
      <c r="H55" s="207"/>
      <c r="I55" s="326"/>
      <c r="J55" s="315"/>
      <c r="K55" s="333"/>
      <c r="L55" s="330"/>
      <c r="M55" s="311"/>
      <c r="N55" s="307"/>
      <c r="O55" s="311"/>
      <c r="P55" s="307"/>
      <c r="Q55" s="307"/>
      <c r="R55" s="209"/>
      <c r="S55" s="210">
        <f t="shared" si="205"/>
        <v>0</v>
      </c>
      <c r="T55" s="306"/>
      <c r="U55" s="306"/>
      <c r="V55" s="264"/>
      <c r="W55" s="310"/>
      <c r="X55" s="305"/>
      <c r="Y55" s="262">
        <f t="shared" si="218"/>
        <v>0</v>
      </c>
      <c r="Z55" s="264"/>
      <c r="AA55" s="265"/>
      <c r="AB55" s="305"/>
      <c r="AC55" s="306"/>
      <c r="AD55" s="263">
        <f t="shared" si="206"/>
        <v>0</v>
      </c>
      <c r="AE55" s="264"/>
      <c r="AF55" s="265"/>
      <c r="AG55" s="305"/>
      <c r="AH55" s="306"/>
      <c r="AI55" s="263">
        <f t="shared" si="207"/>
        <v>0</v>
      </c>
      <c r="AJ55" s="264"/>
      <c r="AK55" s="264"/>
      <c r="AL55" s="305"/>
      <c r="AM55" s="306"/>
      <c r="AN55" s="263">
        <f t="shared" si="209"/>
        <v>0</v>
      </c>
      <c r="AO55" s="264"/>
      <c r="AP55" s="306"/>
      <c r="AQ55" s="307"/>
      <c r="AR55" s="308"/>
      <c r="AS55" s="308"/>
      <c r="AT55" s="309"/>
      <c r="AU55" s="309"/>
      <c r="AV55" s="264" t="s">
        <v>85</v>
      </c>
      <c r="AW55" s="257" t="s">
        <v>577</v>
      </c>
      <c r="AX55" s="259">
        <v>44912</v>
      </c>
      <c r="AY55" s="246"/>
    </row>
    <row r="56" spans="1:51" ht="70.150000000000006" customHeight="1" x14ac:dyDescent="0.2">
      <c r="A56" s="311"/>
      <c r="B56" s="312"/>
      <c r="C56" s="310"/>
      <c r="D56" s="313"/>
      <c r="E56" s="310"/>
      <c r="F56" s="264"/>
      <c r="G56" s="264"/>
      <c r="H56" s="207"/>
      <c r="I56" s="326"/>
      <c r="J56" s="316"/>
      <c r="K56" s="333"/>
      <c r="L56" s="330"/>
      <c r="M56" s="311"/>
      <c r="N56" s="307"/>
      <c r="O56" s="311"/>
      <c r="P56" s="307"/>
      <c r="Q56" s="307"/>
      <c r="R56" s="209"/>
      <c r="S56" s="210">
        <f t="shared" si="205"/>
        <v>0</v>
      </c>
      <c r="T56" s="306"/>
      <c r="U56" s="306"/>
      <c r="V56" s="264"/>
      <c r="W56" s="310"/>
      <c r="X56" s="305"/>
      <c r="Y56" s="262">
        <f t="shared" si="218"/>
        <v>0</v>
      </c>
      <c r="Z56" s="264"/>
      <c r="AA56" s="265"/>
      <c r="AB56" s="305"/>
      <c r="AC56" s="306"/>
      <c r="AD56" s="263">
        <f t="shared" si="206"/>
        <v>0</v>
      </c>
      <c r="AE56" s="264"/>
      <c r="AF56" s="265"/>
      <c r="AG56" s="305"/>
      <c r="AH56" s="306"/>
      <c r="AI56" s="263">
        <f t="shared" si="207"/>
        <v>0</v>
      </c>
      <c r="AJ56" s="264"/>
      <c r="AK56" s="264"/>
      <c r="AL56" s="305"/>
      <c r="AM56" s="306"/>
      <c r="AN56" s="263">
        <f t="shared" si="209"/>
        <v>0</v>
      </c>
      <c r="AO56" s="264"/>
      <c r="AP56" s="306"/>
      <c r="AQ56" s="307"/>
      <c r="AR56" s="308"/>
      <c r="AS56" s="308"/>
      <c r="AT56" s="309"/>
      <c r="AU56" s="309"/>
      <c r="AV56" s="264" t="s">
        <v>85</v>
      </c>
      <c r="AW56" s="257" t="s">
        <v>645</v>
      </c>
      <c r="AX56" s="259">
        <v>44912</v>
      </c>
      <c r="AY56" s="246"/>
    </row>
    <row r="57" spans="1:51" ht="70.150000000000006" customHeight="1" x14ac:dyDescent="0.2">
      <c r="A57" s="311">
        <v>17</v>
      </c>
      <c r="B57" s="312" t="s">
        <v>146</v>
      </c>
      <c r="C57" s="310" t="s">
        <v>157</v>
      </c>
      <c r="D57" s="313" t="str">
        <f>IF(C57=$B$1048075,$C$1048075,IF(C57=$B$1048076,$C$1048076,IF(C57=$B$1048077,$C$1048077,IF(C57=$B$1048078,$C$1048078,IF(C57=$B$1048079,$C$1048079,IF(C57=$B$1048080,$C$1048080,IF(C57=$B$1048081,$C$1048081,IF(C57=$B$1048082,$C$1048082,IF(C57=$B$1048083,$C$1048083,IF(C57=$B$1048084,$C$1048084,IF(C57=$B$1048087,$C$1048087,IF(C57=$B$1048088,$C$1048088,IF(C57=$B$1048089,C$1048089,IF(C57=$B$1048090,$C$1048090,IF(C57=$B$1048091,$C$1048091," ")))))))))))))))</f>
        <v>Administrar y ejecutar los recursos de la institución generando en los procesos mayor eficiencia y eficacia para dar una respuesta oportuna a los servicios demandados en el cumplimiento de las funciones misionales.</v>
      </c>
      <c r="E57" s="310" t="s">
        <v>168</v>
      </c>
      <c r="F57" s="264" t="s">
        <v>245</v>
      </c>
      <c r="G57" s="264" t="s">
        <v>35</v>
      </c>
      <c r="H57" s="255" t="s">
        <v>578</v>
      </c>
      <c r="I57" s="326" t="s">
        <v>104</v>
      </c>
      <c r="J57" s="331" t="s">
        <v>581</v>
      </c>
      <c r="K57" s="329" t="s">
        <v>582</v>
      </c>
      <c r="L57" s="330" t="s">
        <v>583</v>
      </c>
      <c r="M57" s="311" t="s">
        <v>121</v>
      </c>
      <c r="N57" s="307">
        <f t="shared" si="211"/>
        <v>1</v>
      </c>
      <c r="O57" s="311" t="s">
        <v>133</v>
      </c>
      <c r="P57" s="307">
        <f t="shared" si="212"/>
        <v>5</v>
      </c>
      <c r="Q57" s="307">
        <f t="shared" si="213"/>
        <v>5</v>
      </c>
      <c r="R57" s="209" t="s">
        <v>299</v>
      </c>
      <c r="S57" s="210">
        <f t="shared" si="205"/>
        <v>1</v>
      </c>
      <c r="T57" s="306">
        <f t="shared" si="214"/>
        <v>1</v>
      </c>
      <c r="U57" s="306">
        <f t="shared" si="215"/>
        <v>0.6</v>
      </c>
      <c r="V57" s="257" t="s">
        <v>584</v>
      </c>
      <c r="W57" s="310">
        <f t="shared" si="216"/>
        <v>0.05</v>
      </c>
      <c r="X57" s="305">
        <f t="shared" si="217"/>
        <v>1</v>
      </c>
      <c r="Y57" s="262">
        <f t="shared" si="218"/>
        <v>2</v>
      </c>
      <c r="Z57" s="264" t="s">
        <v>303</v>
      </c>
      <c r="AA57" s="265"/>
      <c r="AB57" s="305">
        <f t="shared" si="219"/>
        <v>0.15</v>
      </c>
      <c r="AC57" s="306">
        <f t="shared" si="220"/>
        <v>1</v>
      </c>
      <c r="AD57" s="263">
        <f t="shared" si="206"/>
        <v>1</v>
      </c>
      <c r="AE57" s="264" t="s">
        <v>279</v>
      </c>
      <c r="AF57" s="257" t="s">
        <v>589</v>
      </c>
      <c r="AG57" s="305">
        <f t="shared" si="221"/>
        <v>0.1</v>
      </c>
      <c r="AH57" s="306">
        <f t="shared" si="222"/>
        <v>1</v>
      </c>
      <c r="AI57" s="263">
        <f t="shared" si="207"/>
        <v>1</v>
      </c>
      <c r="AJ57" s="264" t="s">
        <v>276</v>
      </c>
      <c r="AK57" s="264" t="s">
        <v>283</v>
      </c>
      <c r="AL57" s="305">
        <f t="shared" si="223"/>
        <v>0.1</v>
      </c>
      <c r="AM57" s="306">
        <f t="shared" si="224"/>
        <v>1</v>
      </c>
      <c r="AN57" s="263">
        <f t="shared" si="209"/>
        <v>1</v>
      </c>
      <c r="AO57" s="264" t="s">
        <v>452</v>
      </c>
      <c r="AP57" s="306">
        <f t="shared" si="225"/>
        <v>1</v>
      </c>
      <c r="AQ57" s="307" t="str">
        <f t="shared" si="226"/>
        <v>FUERTE</v>
      </c>
      <c r="AR57" s="308">
        <f t="shared" si="227"/>
        <v>5</v>
      </c>
      <c r="AS57" s="308" t="str">
        <f t="shared" si="228"/>
        <v>LEVE</v>
      </c>
      <c r="AT57" s="338" t="s">
        <v>591</v>
      </c>
      <c r="AU57" s="337">
        <v>0</v>
      </c>
      <c r="AV57" s="264" t="s">
        <v>84</v>
      </c>
      <c r="AW57" s="265"/>
      <c r="AX57" s="211"/>
      <c r="AY57" s="246"/>
    </row>
    <row r="58" spans="1:51" ht="70.150000000000006" customHeight="1" x14ac:dyDescent="0.2">
      <c r="A58" s="311"/>
      <c r="B58" s="312"/>
      <c r="C58" s="310"/>
      <c r="D58" s="313"/>
      <c r="E58" s="310"/>
      <c r="F58" s="264" t="s">
        <v>245</v>
      </c>
      <c r="G58" s="264" t="s">
        <v>32</v>
      </c>
      <c r="H58" s="255" t="s">
        <v>579</v>
      </c>
      <c r="I58" s="326"/>
      <c r="J58" s="332"/>
      <c r="K58" s="347"/>
      <c r="L58" s="330"/>
      <c r="M58" s="311"/>
      <c r="N58" s="307"/>
      <c r="O58" s="311"/>
      <c r="P58" s="307"/>
      <c r="Q58" s="307"/>
      <c r="R58" s="209" t="s">
        <v>299</v>
      </c>
      <c r="S58" s="210">
        <f t="shared" si="205"/>
        <v>1</v>
      </c>
      <c r="T58" s="306"/>
      <c r="U58" s="306"/>
      <c r="V58" s="257" t="s">
        <v>585</v>
      </c>
      <c r="W58" s="310"/>
      <c r="X58" s="305"/>
      <c r="Y58" s="262">
        <f t="shared" si="218"/>
        <v>1</v>
      </c>
      <c r="Z58" s="264" t="s">
        <v>304</v>
      </c>
      <c r="AA58" s="257" t="s">
        <v>587</v>
      </c>
      <c r="AB58" s="305"/>
      <c r="AC58" s="306"/>
      <c r="AD58" s="263">
        <f t="shared" si="206"/>
        <v>1</v>
      </c>
      <c r="AE58" s="264" t="s">
        <v>279</v>
      </c>
      <c r="AF58" s="257" t="s">
        <v>590</v>
      </c>
      <c r="AG58" s="305"/>
      <c r="AH58" s="306"/>
      <c r="AI58" s="263">
        <f t="shared" si="207"/>
        <v>1</v>
      </c>
      <c r="AJ58" s="264" t="s">
        <v>276</v>
      </c>
      <c r="AK58" s="264" t="s">
        <v>287</v>
      </c>
      <c r="AL58" s="305"/>
      <c r="AM58" s="306"/>
      <c r="AN58" s="263">
        <f t="shared" ref="AN58:AN62" si="229">IF(AO58="Preventivo",1,IF(AO58="Detectivo",4, IF(R58="No_existen",5,0)))</f>
        <v>1</v>
      </c>
      <c r="AO58" s="264" t="s">
        <v>452</v>
      </c>
      <c r="AP58" s="306"/>
      <c r="AQ58" s="307"/>
      <c r="AR58" s="308"/>
      <c r="AS58" s="308"/>
      <c r="AT58" s="338"/>
      <c r="AU58" s="338"/>
      <c r="AV58" s="264"/>
      <c r="AW58" s="265"/>
      <c r="AX58" s="211"/>
      <c r="AY58" s="246"/>
    </row>
    <row r="59" spans="1:51" ht="70.150000000000006" customHeight="1" x14ac:dyDescent="0.2">
      <c r="A59" s="311"/>
      <c r="B59" s="312"/>
      <c r="C59" s="310"/>
      <c r="D59" s="313"/>
      <c r="E59" s="310"/>
      <c r="F59" s="264" t="s">
        <v>246</v>
      </c>
      <c r="G59" s="264" t="s">
        <v>37</v>
      </c>
      <c r="H59" s="255" t="s">
        <v>580</v>
      </c>
      <c r="I59" s="326"/>
      <c r="J59" s="332"/>
      <c r="K59" s="347"/>
      <c r="L59" s="330"/>
      <c r="M59" s="311"/>
      <c r="N59" s="307"/>
      <c r="O59" s="311"/>
      <c r="P59" s="307"/>
      <c r="Q59" s="307"/>
      <c r="R59" s="209" t="s">
        <v>299</v>
      </c>
      <c r="S59" s="210">
        <f t="shared" si="205"/>
        <v>1</v>
      </c>
      <c r="T59" s="306"/>
      <c r="U59" s="306"/>
      <c r="V59" s="257" t="s">
        <v>586</v>
      </c>
      <c r="W59" s="310"/>
      <c r="X59" s="305"/>
      <c r="Y59" s="262">
        <f t="shared" si="218"/>
        <v>1</v>
      </c>
      <c r="Z59" s="264" t="s">
        <v>304</v>
      </c>
      <c r="AA59" s="257" t="s">
        <v>588</v>
      </c>
      <c r="AB59" s="305"/>
      <c r="AC59" s="306"/>
      <c r="AD59" s="263">
        <f t="shared" si="206"/>
        <v>1</v>
      </c>
      <c r="AE59" s="264" t="s">
        <v>279</v>
      </c>
      <c r="AF59" s="257" t="s">
        <v>590</v>
      </c>
      <c r="AG59" s="305"/>
      <c r="AH59" s="306"/>
      <c r="AI59" s="263">
        <f t="shared" si="207"/>
        <v>1</v>
      </c>
      <c r="AJ59" s="264" t="s">
        <v>276</v>
      </c>
      <c r="AK59" s="264" t="s">
        <v>291</v>
      </c>
      <c r="AL59" s="305"/>
      <c r="AM59" s="306"/>
      <c r="AN59" s="263">
        <f t="shared" si="229"/>
        <v>1</v>
      </c>
      <c r="AO59" s="264" t="s">
        <v>452</v>
      </c>
      <c r="AP59" s="306"/>
      <c r="AQ59" s="307"/>
      <c r="AR59" s="308"/>
      <c r="AS59" s="308"/>
      <c r="AT59" s="338"/>
      <c r="AU59" s="338"/>
      <c r="AV59" s="264"/>
      <c r="AW59" s="265"/>
      <c r="AX59" s="211"/>
      <c r="AY59" s="246"/>
    </row>
    <row r="60" spans="1:51" ht="70.150000000000006" customHeight="1" x14ac:dyDescent="0.2">
      <c r="A60" s="311">
        <v>18</v>
      </c>
      <c r="B60" s="312" t="s">
        <v>146</v>
      </c>
      <c r="C60" s="310" t="s">
        <v>157</v>
      </c>
      <c r="D60" s="313" t="str">
        <f>IF(C60=$B$1048075,$C$1048075,IF(C60=$B$1048076,$C$1048076,IF(C60=$B$1048077,$C$1048077,IF(C60=$B$1048078,$C$1048078,IF(C60=$B$1048079,$C$1048079,IF(C60=$B$1048080,$C$1048080,IF(C60=$B$1048081,$C$1048081,IF(C60=$B$1048082,$C$1048082,IF(C60=$B$1048083,$C$1048083,IF(C60=$B$1048084,$C$1048084,IF(C60=$B$1048087,$C$1048087,IF(C60=$B$1048088,$C$1048088,IF(C60=$B$1048089,C$1048089,IF(C60=$B$1048090,$C$1048090,IF(C60=$B$1048091,$C$1048091," ")))))))))))))))</f>
        <v>Administrar y ejecutar los recursos de la institución generando en los procesos mayor eficiencia y eficacia para dar una respuesta oportuna a los servicios demandados en el cumplimiento de las funciones misionales.</v>
      </c>
      <c r="E60" s="310" t="s">
        <v>168</v>
      </c>
      <c r="F60" s="264" t="s">
        <v>245</v>
      </c>
      <c r="G60" s="264" t="s">
        <v>32</v>
      </c>
      <c r="H60" s="264" t="s">
        <v>594</v>
      </c>
      <c r="I60" s="326" t="s">
        <v>136</v>
      </c>
      <c r="J60" s="314" t="s">
        <v>595</v>
      </c>
      <c r="K60" s="329" t="s">
        <v>596</v>
      </c>
      <c r="L60" s="330" t="s">
        <v>597</v>
      </c>
      <c r="M60" s="311" t="s">
        <v>121</v>
      </c>
      <c r="N60" s="307">
        <f t="shared" si="211"/>
        <v>1</v>
      </c>
      <c r="O60" s="311" t="s">
        <v>133</v>
      </c>
      <c r="P60" s="307">
        <f t="shared" si="212"/>
        <v>5</v>
      </c>
      <c r="Q60" s="307">
        <f t="shared" si="213"/>
        <v>5</v>
      </c>
      <c r="R60" s="209" t="s">
        <v>299</v>
      </c>
      <c r="S60" s="210">
        <f t="shared" si="205"/>
        <v>1</v>
      </c>
      <c r="T60" s="306">
        <f t="shared" si="214"/>
        <v>1</v>
      </c>
      <c r="U60" s="306">
        <f t="shared" si="215"/>
        <v>0.6</v>
      </c>
      <c r="V60" s="257" t="s">
        <v>592</v>
      </c>
      <c r="W60" s="310">
        <f t="shared" si="216"/>
        <v>0.2</v>
      </c>
      <c r="X60" s="305">
        <f t="shared" si="217"/>
        <v>4</v>
      </c>
      <c r="Y60" s="262">
        <f t="shared" si="218"/>
        <v>4</v>
      </c>
      <c r="Z60" s="264" t="s">
        <v>302</v>
      </c>
      <c r="AA60" s="265"/>
      <c r="AB60" s="305">
        <f t="shared" si="219"/>
        <v>0.15</v>
      </c>
      <c r="AC60" s="306">
        <f t="shared" si="220"/>
        <v>1</v>
      </c>
      <c r="AD60" s="263">
        <f t="shared" si="206"/>
        <v>1</v>
      </c>
      <c r="AE60" s="264" t="s">
        <v>279</v>
      </c>
      <c r="AF60" s="257" t="s">
        <v>593</v>
      </c>
      <c r="AG60" s="305">
        <f t="shared" si="221"/>
        <v>0.1</v>
      </c>
      <c r="AH60" s="306">
        <f t="shared" si="222"/>
        <v>1</v>
      </c>
      <c r="AI60" s="263">
        <f t="shared" si="207"/>
        <v>1</v>
      </c>
      <c r="AJ60" s="264" t="s">
        <v>276</v>
      </c>
      <c r="AK60" s="264" t="s">
        <v>283</v>
      </c>
      <c r="AL60" s="305">
        <f t="shared" si="223"/>
        <v>0.1</v>
      </c>
      <c r="AM60" s="306">
        <f t="shared" si="224"/>
        <v>1</v>
      </c>
      <c r="AN60" s="263">
        <f t="shared" si="229"/>
        <v>1</v>
      </c>
      <c r="AO60" s="264" t="s">
        <v>452</v>
      </c>
      <c r="AP60" s="306">
        <f t="shared" si="225"/>
        <v>2</v>
      </c>
      <c r="AQ60" s="307" t="str">
        <f t="shared" si="226"/>
        <v>ACEPTABLE</v>
      </c>
      <c r="AR60" s="308">
        <f t="shared" si="227"/>
        <v>10</v>
      </c>
      <c r="AS60" s="308" t="str">
        <f t="shared" si="228"/>
        <v>LEVE</v>
      </c>
      <c r="AT60" s="338" t="s">
        <v>747</v>
      </c>
      <c r="AU60" s="337">
        <v>0</v>
      </c>
      <c r="AV60" s="264" t="s">
        <v>84</v>
      </c>
      <c r="AW60" s="265"/>
      <c r="AX60" s="211"/>
      <c r="AY60" s="246"/>
    </row>
    <row r="61" spans="1:51" ht="70.150000000000006" customHeight="1" x14ac:dyDescent="0.2">
      <c r="A61" s="311"/>
      <c r="B61" s="312"/>
      <c r="C61" s="310"/>
      <c r="D61" s="313"/>
      <c r="E61" s="310"/>
      <c r="F61" s="264"/>
      <c r="G61" s="264"/>
      <c r="H61" s="207"/>
      <c r="I61" s="326"/>
      <c r="J61" s="315"/>
      <c r="K61" s="347"/>
      <c r="L61" s="330"/>
      <c r="M61" s="311"/>
      <c r="N61" s="307"/>
      <c r="O61" s="311"/>
      <c r="P61" s="307"/>
      <c r="Q61" s="307"/>
      <c r="R61" s="209"/>
      <c r="S61" s="210">
        <f t="shared" si="205"/>
        <v>0</v>
      </c>
      <c r="T61" s="306"/>
      <c r="U61" s="306"/>
      <c r="V61" s="264"/>
      <c r="W61" s="310"/>
      <c r="X61" s="305"/>
      <c r="Y61" s="262">
        <f t="shared" si="218"/>
        <v>0</v>
      </c>
      <c r="Z61" s="264"/>
      <c r="AA61" s="265"/>
      <c r="AB61" s="305"/>
      <c r="AC61" s="306"/>
      <c r="AD61" s="263">
        <f t="shared" si="206"/>
        <v>0</v>
      </c>
      <c r="AE61" s="264"/>
      <c r="AF61" s="265"/>
      <c r="AG61" s="305"/>
      <c r="AH61" s="306"/>
      <c r="AI61" s="263">
        <f t="shared" si="207"/>
        <v>0</v>
      </c>
      <c r="AJ61" s="264"/>
      <c r="AK61" s="264"/>
      <c r="AL61" s="305"/>
      <c r="AM61" s="306"/>
      <c r="AN61" s="263">
        <f t="shared" si="229"/>
        <v>0</v>
      </c>
      <c r="AO61" s="264"/>
      <c r="AP61" s="306"/>
      <c r="AQ61" s="307"/>
      <c r="AR61" s="308"/>
      <c r="AS61" s="308"/>
      <c r="AT61" s="338"/>
      <c r="AU61" s="338"/>
      <c r="AV61" s="264"/>
      <c r="AW61" s="265"/>
      <c r="AX61" s="211"/>
      <c r="AY61" s="246"/>
    </row>
    <row r="62" spans="1:51" ht="70.150000000000006" customHeight="1" x14ac:dyDescent="0.2">
      <c r="A62" s="311"/>
      <c r="B62" s="312"/>
      <c r="C62" s="310"/>
      <c r="D62" s="313"/>
      <c r="E62" s="310"/>
      <c r="F62" s="264"/>
      <c r="G62" s="264"/>
      <c r="H62" s="207"/>
      <c r="I62" s="326"/>
      <c r="J62" s="316"/>
      <c r="K62" s="347"/>
      <c r="L62" s="330"/>
      <c r="M62" s="311"/>
      <c r="N62" s="307"/>
      <c r="O62" s="311"/>
      <c r="P62" s="307"/>
      <c r="Q62" s="307"/>
      <c r="R62" s="209"/>
      <c r="S62" s="210">
        <f t="shared" si="205"/>
        <v>0</v>
      </c>
      <c r="T62" s="306"/>
      <c r="U62" s="306"/>
      <c r="V62" s="264"/>
      <c r="W62" s="310"/>
      <c r="X62" s="305"/>
      <c r="Y62" s="262">
        <f t="shared" si="218"/>
        <v>0</v>
      </c>
      <c r="Z62" s="264"/>
      <c r="AA62" s="265"/>
      <c r="AB62" s="305"/>
      <c r="AC62" s="306"/>
      <c r="AD62" s="263">
        <f t="shared" si="206"/>
        <v>0</v>
      </c>
      <c r="AE62" s="264"/>
      <c r="AF62" s="265"/>
      <c r="AG62" s="305"/>
      <c r="AH62" s="306"/>
      <c r="AI62" s="263">
        <f t="shared" si="207"/>
        <v>0</v>
      </c>
      <c r="AJ62" s="264"/>
      <c r="AK62" s="264"/>
      <c r="AL62" s="305"/>
      <c r="AM62" s="306"/>
      <c r="AN62" s="263">
        <f t="shared" si="229"/>
        <v>0</v>
      </c>
      <c r="AO62" s="264"/>
      <c r="AP62" s="306"/>
      <c r="AQ62" s="307"/>
      <c r="AR62" s="308"/>
      <c r="AS62" s="308"/>
      <c r="AT62" s="338"/>
      <c r="AU62" s="338"/>
      <c r="AV62" s="264"/>
      <c r="AW62" s="265"/>
      <c r="AX62" s="211"/>
      <c r="AY62" s="246"/>
    </row>
    <row r="63" spans="1:51" s="256" customFormat="1" ht="70.150000000000006" customHeight="1" x14ac:dyDescent="0.2">
      <c r="A63" s="311">
        <v>19</v>
      </c>
      <c r="B63" s="312" t="s">
        <v>146</v>
      </c>
      <c r="C63" s="310" t="s">
        <v>157</v>
      </c>
      <c r="D63" s="313" t="str">
        <f>IF(C63=$B$1048075,$C$1048075,IF(C63=$B$1048076,$C$1048076,IF(C63=$B$1048077,$C$1048077,IF(C63=$B$1048078,$C$1048078,IF(C63=$B$1048079,$C$1048079,IF(C63=$B$1048080,$C$1048080,IF(C63=$B$1048081,$C$1048081,IF(C63=$B$1048082,$C$1048082,IF(C63=$B$1048083,$C$1048083,IF(C63=$B$1048084,$C$1048084,IF(C63=$B$1048087,$C$1048087,IF(C63=$B$1048088,$C$1048088,IF(C63=$B$1048089,C$1048089,IF(C63=$B$1048090,$C$1048090,IF(C63=$B$1048091,$C$1048091," ")))))))))))))))</f>
        <v>Administrar y ejecutar los recursos de la institución generando en los procesos mayor eficiencia y eficacia para dar una respuesta oportuna a los servicios demandados en el cumplimiento de las funciones misionales.</v>
      </c>
      <c r="E63" s="326" t="s">
        <v>165</v>
      </c>
      <c r="F63" s="264" t="s">
        <v>245</v>
      </c>
      <c r="G63" s="264" t="s">
        <v>32</v>
      </c>
      <c r="H63" s="264" t="s">
        <v>601</v>
      </c>
      <c r="I63" s="333" t="s">
        <v>136</v>
      </c>
      <c r="J63" s="314" t="s">
        <v>602</v>
      </c>
      <c r="K63" s="333" t="s">
        <v>603</v>
      </c>
      <c r="L63" s="330" t="s">
        <v>604</v>
      </c>
      <c r="M63" s="311" t="s">
        <v>121</v>
      </c>
      <c r="N63" s="307">
        <f t="shared" ref="N63:N69" si="230">IF(M63="ALTA",5,IF(M63="MEDIO ALTA",4,IF(M63="MEDIA",3,IF(M63="MEDIO BAJA",2,IF(M63="BAJA",1,0)))))</f>
        <v>1</v>
      </c>
      <c r="O63" s="311" t="s">
        <v>133</v>
      </c>
      <c r="P63" s="307">
        <f t="shared" ref="P63" si="231">IF(O63="ALTO",5,IF(O63="MEDIO ALTO",4,IF(O63="MEDIO",3,IF(O63="MEDIO BAJO",2,IF(O63="BAJO",1,0)))))</f>
        <v>5</v>
      </c>
      <c r="Q63" s="307">
        <f t="shared" ref="Q63:Q69" si="232">P63*N63</f>
        <v>5</v>
      </c>
      <c r="R63" s="258" t="s">
        <v>299</v>
      </c>
      <c r="S63" s="210">
        <f t="shared" si="205"/>
        <v>1</v>
      </c>
      <c r="T63" s="306">
        <f t="shared" ref="T63:T69" si="233">ROUND(AVERAGEIF(S63:S65,"&gt;0"),0)</f>
        <v>1</v>
      </c>
      <c r="U63" s="306">
        <f t="shared" ref="U63:U69" si="234">T63*$U$8</f>
        <v>0.6</v>
      </c>
      <c r="V63" s="257" t="s">
        <v>605</v>
      </c>
      <c r="W63" s="310">
        <f t="shared" ref="W63:W69" si="235">IF(R63="No_existen",5*$W$8,X63*$W$8)</f>
        <v>0.15000000000000002</v>
      </c>
      <c r="X63" s="305">
        <f t="shared" ref="X63:X69" si="236">ROUND(AVERAGEIF(Y63:Y65,"&gt;0"),0)</f>
        <v>3</v>
      </c>
      <c r="Y63" s="262">
        <f t="shared" si="218"/>
        <v>2</v>
      </c>
      <c r="Z63" s="257" t="s">
        <v>303</v>
      </c>
      <c r="AA63" s="265"/>
      <c r="AB63" s="305">
        <f t="shared" ref="AB63:AB69" si="237">IF(R63="No_existen",5*$AB$8,AC63*$AB$8)</f>
        <v>0.15</v>
      </c>
      <c r="AC63" s="306">
        <f t="shared" ref="AC63:AC69" si="238">ROUND(AVERAGEIF(AD63:AD65,"&gt;0"),0)</f>
        <v>1</v>
      </c>
      <c r="AD63" s="263">
        <f t="shared" si="206"/>
        <v>1</v>
      </c>
      <c r="AE63" s="257" t="s">
        <v>279</v>
      </c>
      <c r="AF63" s="257" t="s">
        <v>509</v>
      </c>
      <c r="AG63" s="305">
        <f t="shared" ref="AG63:AG69" si="239">IF(R63="No_existen",5*$AG$8,AH63*$AG$8)</f>
        <v>0.1</v>
      </c>
      <c r="AH63" s="306">
        <f t="shared" ref="AH63:AH69" si="240">ROUND(AVERAGEIF(AI63:AI65,"&gt;0"),0)</f>
        <v>1</v>
      </c>
      <c r="AI63" s="263">
        <f t="shared" si="207"/>
        <v>1</v>
      </c>
      <c r="AJ63" s="257" t="s">
        <v>276</v>
      </c>
      <c r="AK63" s="257" t="s">
        <v>291</v>
      </c>
      <c r="AL63" s="305">
        <f t="shared" ref="AL63:AL69" si="241">IF(R63="No_existen",5*$AL$8,AM63*$AL$8)</f>
        <v>0.1</v>
      </c>
      <c r="AM63" s="306">
        <f t="shared" ref="AM63:AM66" si="242">ROUND(AVERAGEIF(AN63:AN65,"&gt;0"),0)</f>
        <v>1</v>
      </c>
      <c r="AN63" s="263">
        <f t="shared" ref="AN63:AN70" si="243">IF(AO63="Preventivo",1,IF(AO63="Detectivo",4, IF(R63="No_existen",5,0)))</f>
        <v>1</v>
      </c>
      <c r="AO63" s="257" t="s">
        <v>452</v>
      </c>
      <c r="AP63" s="306">
        <f t="shared" ref="AP63:AP69" si="244">ROUND(AVERAGE(T63,X63,AC63,AH63,AM63),0)</f>
        <v>1</v>
      </c>
      <c r="AQ63" s="307" t="str">
        <f t="shared" ref="AQ63:AQ69" si="245">IF(AP63&lt;1.5,"FUERTE",IF(AND(AP63&gt;=1.5,AP63&lt;2.5),"ACEPTABLE",IF(AP63&gt;=5,"INEXISTENTE","DÉBIL")))</f>
        <v>FUERTE</v>
      </c>
      <c r="AR63" s="308">
        <f t="shared" ref="AR63:AR69" si="246">IF(Q63=0,0,ROUND((Q63*AP63),0))</f>
        <v>5</v>
      </c>
      <c r="AS63" s="308" t="str">
        <f t="shared" ref="AS63:AS69" si="247">IF(AR63&gt;=36,"GRAVE", IF(AR63&lt;=10, "LEVE", "MODERADO"))</f>
        <v>LEVE</v>
      </c>
      <c r="AT63" s="335" t="s">
        <v>608</v>
      </c>
      <c r="AU63" s="336">
        <v>0</v>
      </c>
      <c r="AV63" s="253" t="s">
        <v>84</v>
      </c>
      <c r="AW63" s="265"/>
      <c r="AX63" s="211"/>
      <c r="AY63" s="246"/>
    </row>
    <row r="64" spans="1:51" s="256" customFormat="1" ht="70.150000000000006" customHeight="1" x14ac:dyDescent="0.2">
      <c r="A64" s="311"/>
      <c r="B64" s="312"/>
      <c r="C64" s="310"/>
      <c r="D64" s="313"/>
      <c r="E64" s="326"/>
      <c r="F64" s="264"/>
      <c r="G64" s="264"/>
      <c r="H64" s="264"/>
      <c r="I64" s="333"/>
      <c r="J64" s="315"/>
      <c r="K64" s="333"/>
      <c r="L64" s="330"/>
      <c r="M64" s="311"/>
      <c r="N64" s="307"/>
      <c r="O64" s="311"/>
      <c r="P64" s="307"/>
      <c r="Q64" s="307"/>
      <c r="R64" s="258" t="s">
        <v>299</v>
      </c>
      <c r="S64" s="210">
        <f t="shared" si="205"/>
        <v>1</v>
      </c>
      <c r="T64" s="306"/>
      <c r="U64" s="306"/>
      <c r="V64" s="257" t="s">
        <v>606</v>
      </c>
      <c r="W64" s="310"/>
      <c r="X64" s="305"/>
      <c r="Y64" s="262">
        <f t="shared" si="218"/>
        <v>4</v>
      </c>
      <c r="Z64" s="257" t="s">
        <v>302</v>
      </c>
      <c r="AA64" s="265"/>
      <c r="AB64" s="305"/>
      <c r="AC64" s="306"/>
      <c r="AD64" s="263">
        <f t="shared" si="206"/>
        <v>1</v>
      </c>
      <c r="AE64" s="257" t="s">
        <v>279</v>
      </c>
      <c r="AF64" s="257" t="s">
        <v>607</v>
      </c>
      <c r="AG64" s="305"/>
      <c r="AH64" s="306"/>
      <c r="AI64" s="263">
        <f t="shared" si="207"/>
        <v>1</v>
      </c>
      <c r="AJ64" s="257" t="s">
        <v>276</v>
      </c>
      <c r="AK64" s="257" t="s">
        <v>291</v>
      </c>
      <c r="AL64" s="305"/>
      <c r="AM64" s="306"/>
      <c r="AN64" s="263">
        <f t="shared" si="243"/>
        <v>1</v>
      </c>
      <c r="AO64" s="257" t="s">
        <v>452</v>
      </c>
      <c r="AP64" s="306"/>
      <c r="AQ64" s="307"/>
      <c r="AR64" s="308"/>
      <c r="AS64" s="308"/>
      <c r="AT64" s="335"/>
      <c r="AU64" s="335"/>
      <c r="AV64" s="264"/>
      <c r="AW64" s="265"/>
      <c r="AX64" s="211"/>
      <c r="AY64" s="246"/>
    </row>
    <row r="65" spans="1:51" s="256" customFormat="1" ht="70.150000000000006" customHeight="1" x14ac:dyDescent="0.2">
      <c r="A65" s="311"/>
      <c r="B65" s="312"/>
      <c r="C65" s="310"/>
      <c r="D65" s="313"/>
      <c r="E65" s="326"/>
      <c r="F65" s="264"/>
      <c r="G65" s="264"/>
      <c r="H65" s="264"/>
      <c r="I65" s="333"/>
      <c r="J65" s="316"/>
      <c r="K65" s="333"/>
      <c r="L65" s="330"/>
      <c r="M65" s="311"/>
      <c r="N65" s="307"/>
      <c r="O65" s="311"/>
      <c r="P65" s="307"/>
      <c r="Q65" s="307"/>
      <c r="R65" s="209"/>
      <c r="S65" s="210">
        <f t="shared" si="205"/>
        <v>0</v>
      </c>
      <c r="T65" s="306"/>
      <c r="U65" s="306"/>
      <c r="V65" s="264"/>
      <c r="W65" s="310"/>
      <c r="X65" s="305"/>
      <c r="Y65" s="262">
        <f t="shared" si="218"/>
        <v>0</v>
      </c>
      <c r="Z65" s="264"/>
      <c r="AA65" s="265"/>
      <c r="AB65" s="305"/>
      <c r="AC65" s="306"/>
      <c r="AD65" s="263">
        <f t="shared" si="206"/>
        <v>0</v>
      </c>
      <c r="AE65" s="264"/>
      <c r="AF65" s="265"/>
      <c r="AG65" s="305"/>
      <c r="AH65" s="306"/>
      <c r="AI65" s="263">
        <f t="shared" si="207"/>
        <v>0</v>
      </c>
      <c r="AJ65" s="264"/>
      <c r="AK65" s="264"/>
      <c r="AL65" s="305"/>
      <c r="AM65" s="306"/>
      <c r="AN65" s="263">
        <f t="shared" si="243"/>
        <v>0</v>
      </c>
      <c r="AO65" s="264"/>
      <c r="AP65" s="306"/>
      <c r="AQ65" s="307"/>
      <c r="AR65" s="308"/>
      <c r="AS65" s="308"/>
      <c r="AT65" s="335"/>
      <c r="AU65" s="335"/>
      <c r="AV65" s="264"/>
      <c r="AW65" s="265"/>
      <c r="AX65" s="211"/>
      <c r="AY65" s="246"/>
    </row>
    <row r="66" spans="1:51" s="256" customFormat="1" ht="70.150000000000006" customHeight="1" x14ac:dyDescent="0.2">
      <c r="A66" s="311">
        <v>20</v>
      </c>
      <c r="B66" s="312" t="s">
        <v>146</v>
      </c>
      <c r="C66" s="310" t="s">
        <v>157</v>
      </c>
      <c r="D66" s="313" t="str">
        <f>IF(C66=$B$1048075,$C$1048075,IF(C66=$B$1048076,$C$1048076,IF(C66=$B$1048077,$C$1048077,IF(C66=$B$1048078,$C$1048078,IF(C66=$B$1048079,$C$1048079,IF(C66=$B$1048080,$C$1048080,IF(C66=$B$1048081,$C$1048081,IF(C66=$B$1048082,$C$1048082,IF(C66=$B$1048083,$C$1048083,IF(C66=$B$1048084,$C$1048084,IF(C66=$B$1048087,$C$1048087,IF(C66=$B$1048088,$C$1048088,IF(C66=$B$1048089,C$1048089,IF(C66=$B$1048090,$C$1048090,IF(C66=$B$1048091,$C$1048091," ")))))))))))))))</f>
        <v>Administrar y ejecutar los recursos de la institución generando en los procesos mayor eficiencia y eficacia para dar una respuesta oportuna a los servicios demandados en el cumplimiento de las funciones misionales.</v>
      </c>
      <c r="E66" s="310" t="s">
        <v>168</v>
      </c>
      <c r="F66" s="264" t="s">
        <v>245</v>
      </c>
      <c r="G66" s="264" t="s">
        <v>35</v>
      </c>
      <c r="H66" s="264" t="s">
        <v>609</v>
      </c>
      <c r="I66" s="333" t="s">
        <v>105</v>
      </c>
      <c r="J66" s="314" t="s">
        <v>610</v>
      </c>
      <c r="K66" s="333" t="s">
        <v>611</v>
      </c>
      <c r="L66" s="334" t="s">
        <v>651</v>
      </c>
      <c r="M66" s="311" t="s">
        <v>142</v>
      </c>
      <c r="N66" s="307">
        <f t="shared" si="230"/>
        <v>5</v>
      </c>
      <c r="O66" s="311" t="s">
        <v>137</v>
      </c>
      <c r="P66" s="307">
        <f t="shared" ref="P66" si="248">IF(O66="ALTO",5,IF(O66="MEDIO ALTO",4,IF(O66="MEDIO",3,IF(O66="MEDIO BAJO",2,IF(O66="BAJO",1,0)))))</f>
        <v>4</v>
      </c>
      <c r="Q66" s="307">
        <f t="shared" si="232"/>
        <v>20</v>
      </c>
      <c r="R66" s="209" t="s">
        <v>299</v>
      </c>
      <c r="S66" s="210">
        <f t="shared" si="205"/>
        <v>1</v>
      </c>
      <c r="T66" s="306">
        <f t="shared" si="233"/>
        <v>1</v>
      </c>
      <c r="U66" s="306">
        <f t="shared" si="234"/>
        <v>0.6</v>
      </c>
      <c r="V66" s="257" t="s">
        <v>612</v>
      </c>
      <c r="W66" s="310">
        <f t="shared" si="235"/>
        <v>0.2</v>
      </c>
      <c r="X66" s="305">
        <f t="shared" si="236"/>
        <v>4</v>
      </c>
      <c r="Y66" s="262">
        <f t="shared" si="218"/>
        <v>4</v>
      </c>
      <c r="Z66" s="264" t="s">
        <v>302</v>
      </c>
      <c r="AA66" s="265"/>
      <c r="AB66" s="305">
        <f t="shared" si="237"/>
        <v>0.15</v>
      </c>
      <c r="AC66" s="306">
        <f t="shared" si="238"/>
        <v>1</v>
      </c>
      <c r="AD66" s="263">
        <f t="shared" si="206"/>
        <v>1</v>
      </c>
      <c r="AE66" s="264" t="s">
        <v>279</v>
      </c>
      <c r="AF66" s="257" t="s">
        <v>613</v>
      </c>
      <c r="AG66" s="305">
        <f t="shared" si="239"/>
        <v>0.1</v>
      </c>
      <c r="AH66" s="306">
        <f t="shared" si="240"/>
        <v>1</v>
      </c>
      <c r="AI66" s="263">
        <f t="shared" si="207"/>
        <v>1</v>
      </c>
      <c r="AJ66" s="264" t="s">
        <v>276</v>
      </c>
      <c r="AK66" s="264" t="s">
        <v>291</v>
      </c>
      <c r="AL66" s="305">
        <f t="shared" si="241"/>
        <v>0.1</v>
      </c>
      <c r="AM66" s="306">
        <f t="shared" si="242"/>
        <v>1</v>
      </c>
      <c r="AN66" s="263">
        <f t="shared" si="243"/>
        <v>1</v>
      </c>
      <c r="AO66" s="264" t="s">
        <v>452</v>
      </c>
      <c r="AP66" s="306">
        <f t="shared" si="244"/>
        <v>2</v>
      </c>
      <c r="AQ66" s="307" t="str">
        <f t="shared" si="245"/>
        <v>ACEPTABLE</v>
      </c>
      <c r="AR66" s="308">
        <f t="shared" si="246"/>
        <v>40</v>
      </c>
      <c r="AS66" s="308" t="str">
        <f t="shared" si="247"/>
        <v>GRAVE</v>
      </c>
      <c r="AT66" s="312" t="s">
        <v>614</v>
      </c>
      <c r="AU66" s="312">
        <v>0</v>
      </c>
      <c r="AV66" s="253" t="s">
        <v>86</v>
      </c>
      <c r="AW66" s="253" t="s">
        <v>615</v>
      </c>
      <c r="AX66" s="254">
        <v>44926</v>
      </c>
      <c r="AY66" s="246"/>
    </row>
    <row r="67" spans="1:51" s="256" customFormat="1" ht="70.150000000000006" customHeight="1" x14ac:dyDescent="0.2">
      <c r="A67" s="311"/>
      <c r="B67" s="312"/>
      <c r="C67" s="310"/>
      <c r="D67" s="313"/>
      <c r="E67" s="310"/>
      <c r="F67" s="264"/>
      <c r="G67" s="264"/>
      <c r="H67" s="264"/>
      <c r="I67" s="333"/>
      <c r="J67" s="315"/>
      <c r="K67" s="333"/>
      <c r="L67" s="334"/>
      <c r="M67" s="311"/>
      <c r="N67" s="307"/>
      <c r="O67" s="311"/>
      <c r="P67" s="307"/>
      <c r="Q67" s="307"/>
      <c r="R67" s="209"/>
      <c r="S67" s="210">
        <f t="shared" si="205"/>
        <v>0</v>
      </c>
      <c r="T67" s="306"/>
      <c r="U67" s="306"/>
      <c r="V67" s="257"/>
      <c r="W67" s="310"/>
      <c r="X67" s="305"/>
      <c r="Y67" s="262">
        <f t="shared" si="218"/>
        <v>0</v>
      </c>
      <c r="Z67" s="264"/>
      <c r="AA67" s="265"/>
      <c r="AB67" s="305"/>
      <c r="AC67" s="306"/>
      <c r="AD67" s="263">
        <f t="shared" si="206"/>
        <v>0</v>
      </c>
      <c r="AE67" s="264"/>
      <c r="AF67" s="265"/>
      <c r="AG67" s="305"/>
      <c r="AH67" s="306"/>
      <c r="AI67" s="263">
        <f t="shared" si="207"/>
        <v>0</v>
      </c>
      <c r="AJ67" s="264"/>
      <c r="AK67" s="264"/>
      <c r="AL67" s="305"/>
      <c r="AM67" s="306"/>
      <c r="AN67" s="263">
        <f t="shared" si="243"/>
        <v>0</v>
      </c>
      <c r="AO67" s="264"/>
      <c r="AP67" s="306"/>
      <c r="AQ67" s="307"/>
      <c r="AR67" s="308"/>
      <c r="AS67" s="308"/>
      <c r="AT67" s="312"/>
      <c r="AU67" s="312"/>
      <c r="AV67" s="264"/>
      <c r="AW67" s="265"/>
      <c r="AX67" s="211"/>
      <c r="AY67" s="246"/>
    </row>
    <row r="68" spans="1:51" s="256" customFormat="1" ht="70.150000000000006" customHeight="1" x14ac:dyDescent="0.2">
      <c r="A68" s="311"/>
      <c r="B68" s="312"/>
      <c r="C68" s="310"/>
      <c r="D68" s="313"/>
      <c r="E68" s="310"/>
      <c r="F68" s="264"/>
      <c r="G68" s="264"/>
      <c r="H68" s="264"/>
      <c r="I68" s="333"/>
      <c r="J68" s="316"/>
      <c r="K68" s="333"/>
      <c r="L68" s="334"/>
      <c r="M68" s="311"/>
      <c r="N68" s="307"/>
      <c r="O68" s="311"/>
      <c r="P68" s="307"/>
      <c r="Q68" s="307"/>
      <c r="R68" s="209"/>
      <c r="S68" s="210">
        <f t="shared" si="205"/>
        <v>0</v>
      </c>
      <c r="T68" s="306"/>
      <c r="U68" s="306"/>
      <c r="V68" s="264"/>
      <c r="W68" s="310"/>
      <c r="X68" s="305"/>
      <c r="Y68" s="262">
        <f t="shared" si="218"/>
        <v>0</v>
      </c>
      <c r="Z68" s="264"/>
      <c r="AA68" s="265"/>
      <c r="AB68" s="305"/>
      <c r="AC68" s="306"/>
      <c r="AD68" s="263">
        <f t="shared" si="206"/>
        <v>0</v>
      </c>
      <c r="AE68" s="264"/>
      <c r="AF68" s="265"/>
      <c r="AG68" s="305"/>
      <c r="AH68" s="306"/>
      <c r="AI68" s="263">
        <f t="shared" si="207"/>
        <v>0</v>
      </c>
      <c r="AJ68" s="264"/>
      <c r="AK68" s="264"/>
      <c r="AL68" s="305"/>
      <c r="AM68" s="306"/>
      <c r="AN68" s="263">
        <f t="shared" si="243"/>
        <v>0</v>
      </c>
      <c r="AO68" s="264"/>
      <c r="AP68" s="306"/>
      <c r="AQ68" s="307"/>
      <c r="AR68" s="308"/>
      <c r="AS68" s="308"/>
      <c r="AT68" s="312"/>
      <c r="AU68" s="312"/>
      <c r="AV68" s="264"/>
      <c r="AW68" s="265"/>
      <c r="AX68" s="211"/>
      <c r="AY68" s="246"/>
    </row>
    <row r="69" spans="1:51" s="256" customFormat="1" ht="70.150000000000006" customHeight="1" x14ac:dyDescent="0.2">
      <c r="A69" s="311">
        <v>21</v>
      </c>
      <c r="B69" s="312" t="s">
        <v>146</v>
      </c>
      <c r="C69" s="310" t="s">
        <v>157</v>
      </c>
      <c r="D69" s="313" t="str">
        <f>IF(C69=$B$1048075,$C$1048075,IF(C69=$B$1048076,$C$1048076,IF(C69=$B$1048077,$C$1048077,IF(C69=$B$1048078,$C$1048078,IF(C69=$B$1048079,$C$1048079,IF(C69=$B$1048080,$C$1048080,IF(C69=$B$1048081,$C$1048081,IF(C69=$B$1048082,$C$1048082,IF(C69=$B$1048083,$C$1048083,IF(C69=$B$1048084,$C$1048084,IF(C69=$B$1048087,$C$1048087,IF(C69=$B$1048088,$C$1048088,IF(C69=$B$1048089,C$1048089,IF(C69=$B$1048090,$C$1048090,IF(C69=$B$1048091,$C$1048091," ")))))))))))))))</f>
        <v>Administrar y ejecutar los recursos de la institución generando en los procesos mayor eficiencia y eficacia para dar una respuesta oportuna a los servicios demandados en el cumplimiento de las funciones misionales.</v>
      </c>
      <c r="E69" s="310" t="s">
        <v>569</v>
      </c>
      <c r="F69" s="264" t="s">
        <v>245</v>
      </c>
      <c r="G69" s="264" t="s">
        <v>35</v>
      </c>
      <c r="H69" s="255" t="s">
        <v>616</v>
      </c>
      <c r="I69" s="326" t="s">
        <v>106</v>
      </c>
      <c r="J69" s="314" t="s">
        <v>652</v>
      </c>
      <c r="K69" s="329" t="s">
        <v>653</v>
      </c>
      <c r="L69" s="330" t="s">
        <v>618</v>
      </c>
      <c r="M69" s="311" t="s">
        <v>143</v>
      </c>
      <c r="N69" s="307">
        <f t="shared" si="230"/>
        <v>4</v>
      </c>
      <c r="O69" s="311" t="s">
        <v>133</v>
      </c>
      <c r="P69" s="307">
        <f t="shared" ref="P69" si="249">IF(O69="ALTO",5,IF(O69="MEDIO ALTO",4,IF(O69="MEDIO",3,IF(O69="MEDIO BAJO",2,IF(O69="BAJO",1,0)))))</f>
        <v>5</v>
      </c>
      <c r="Q69" s="307">
        <f t="shared" si="232"/>
        <v>20</v>
      </c>
      <c r="R69" s="209" t="s">
        <v>299</v>
      </c>
      <c r="S69" s="210">
        <f t="shared" si="205"/>
        <v>1</v>
      </c>
      <c r="T69" s="306">
        <f t="shared" si="233"/>
        <v>1</v>
      </c>
      <c r="U69" s="306">
        <f t="shared" si="234"/>
        <v>0.6</v>
      </c>
      <c r="V69" s="257" t="s">
        <v>631</v>
      </c>
      <c r="W69" s="310">
        <f t="shared" si="235"/>
        <v>0.15000000000000002</v>
      </c>
      <c r="X69" s="305">
        <f t="shared" si="236"/>
        <v>3</v>
      </c>
      <c r="Y69" s="262">
        <f t="shared" si="218"/>
        <v>4</v>
      </c>
      <c r="Z69" s="264" t="s">
        <v>302</v>
      </c>
      <c r="AA69" s="265"/>
      <c r="AB69" s="305">
        <f t="shared" si="237"/>
        <v>0.3</v>
      </c>
      <c r="AC69" s="306">
        <f t="shared" si="238"/>
        <v>2</v>
      </c>
      <c r="AD69" s="263">
        <f t="shared" si="206"/>
        <v>1</v>
      </c>
      <c r="AE69" s="264" t="s">
        <v>279</v>
      </c>
      <c r="AF69" s="257" t="s">
        <v>481</v>
      </c>
      <c r="AG69" s="305">
        <f t="shared" si="239"/>
        <v>0.1</v>
      </c>
      <c r="AH69" s="306">
        <f t="shared" si="240"/>
        <v>1</v>
      </c>
      <c r="AI69" s="263">
        <f t="shared" si="207"/>
        <v>1</v>
      </c>
      <c r="AJ69" s="264" t="s">
        <v>276</v>
      </c>
      <c r="AK69" s="264" t="s">
        <v>291</v>
      </c>
      <c r="AL69" s="305">
        <f t="shared" si="241"/>
        <v>0.2</v>
      </c>
      <c r="AM69" s="306">
        <f t="shared" ref="AM69" si="250">ROUND(AVERAGEIF(AN69:AN71,"&gt;0"),0)</f>
        <v>2</v>
      </c>
      <c r="AN69" s="263">
        <f t="shared" si="243"/>
        <v>4</v>
      </c>
      <c r="AO69" s="264" t="s">
        <v>477</v>
      </c>
      <c r="AP69" s="306">
        <f t="shared" si="244"/>
        <v>2</v>
      </c>
      <c r="AQ69" s="307" t="str">
        <f t="shared" si="245"/>
        <v>ACEPTABLE</v>
      </c>
      <c r="AR69" s="308">
        <f t="shared" si="246"/>
        <v>40</v>
      </c>
      <c r="AS69" s="308" t="str">
        <f t="shared" si="247"/>
        <v>GRAVE</v>
      </c>
      <c r="AT69" s="312" t="s">
        <v>637</v>
      </c>
      <c r="AU69" s="326"/>
      <c r="AV69" s="253" t="s">
        <v>87</v>
      </c>
      <c r="AW69" s="253" t="s">
        <v>641</v>
      </c>
      <c r="AX69" s="254">
        <v>44926</v>
      </c>
      <c r="AY69" s="275" t="s">
        <v>654</v>
      </c>
    </row>
    <row r="70" spans="1:51" s="256" customFormat="1" ht="70.150000000000006" customHeight="1" x14ac:dyDescent="0.2">
      <c r="A70" s="311"/>
      <c r="B70" s="312"/>
      <c r="C70" s="310"/>
      <c r="D70" s="313"/>
      <c r="E70" s="310"/>
      <c r="F70" s="264" t="s">
        <v>245</v>
      </c>
      <c r="G70" s="264" t="s">
        <v>35</v>
      </c>
      <c r="H70" s="255" t="s">
        <v>617</v>
      </c>
      <c r="I70" s="326"/>
      <c r="J70" s="315"/>
      <c r="K70" s="329"/>
      <c r="L70" s="330"/>
      <c r="M70" s="311"/>
      <c r="N70" s="307"/>
      <c r="O70" s="311"/>
      <c r="P70" s="307"/>
      <c r="Q70" s="307"/>
      <c r="R70" s="209" t="s">
        <v>299</v>
      </c>
      <c r="S70" s="210">
        <f t="shared" si="205"/>
        <v>1</v>
      </c>
      <c r="T70" s="306"/>
      <c r="U70" s="306"/>
      <c r="V70" s="257" t="s">
        <v>632</v>
      </c>
      <c r="W70" s="310"/>
      <c r="X70" s="305"/>
      <c r="Y70" s="262">
        <f t="shared" si="218"/>
        <v>2</v>
      </c>
      <c r="Z70" s="264" t="s">
        <v>303</v>
      </c>
      <c r="AA70" s="265"/>
      <c r="AB70" s="305"/>
      <c r="AC70" s="306"/>
      <c r="AD70" s="263">
        <f t="shared" si="206"/>
        <v>4</v>
      </c>
      <c r="AE70" s="264" t="s">
        <v>278</v>
      </c>
      <c r="AF70" s="265"/>
      <c r="AG70" s="305"/>
      <c r="AH70" s="306"/>
      <c r="AI70" s="263">
        <f t="shared" si="207"/>
        <v>1</v>
      </c>
      <c r="AJ70" s="264" t="s">
        <v>276</v>
      </c>
      <c r="AK70" s="264" t="s">
        <v>291</v>
      </c>
      <c r="AL70" s="305"/>
      <c r="AM70" s="306"/>
      <c r="AN70" s="263">
        <f t="shared" si="243"/>
        <v>1</v>
      </c>
      <c r="AO70" s="264" t="s">
        <v>452</v>
      </c>
      <c r="AP70" s="306"/>
      <c r="AQ70" s="307"/>
      <c r="AR70" s="308"/>
      <c r="AS70" s="308"/>
      <c r="AT70" s="312"/>
      <c r="AU70" s="326"/>
      <c r="AV70" s="264"/>
      <c r="AW70" s="265"/>
      <c r="AX70" s="211"/>
      <c r="AY70" s="246"/>
    </row>
    <row r="71" spans="1:51" s="256" customFormat="1" ht="70.150000000000006" customHeight="1" x14ac:dyDescent="0.2">
      <c r="A71" s="311"/>
      <c r="B71" s="312"/>
      <c r="C71" s="310"/>
      <c r="D71" s="313"/>
      <c r="E71" s="310"/>
      <c r="F71" s="264"/>
      <c r="G71" s="264"/>
      <c r="H71" s="207"/>
      <c r="I71" s="326"/>
      <c r="J71" s="316"/>
      <c r="K71" s="329"/>
      <c r="L71" s="330"/>
      <c r="M71" s="311"/>
      <c r="N71" s="307"/>
      <c r="O71" s="311"/>
      <c r="P71" s="307"/>
      <c r="Q71" s="307"/>
      <c r="R71" s="209" t="s">
        <v>299</v>
      </c>
      <c r="S71" s="210">
        <f t="shared" si="205"/>
        <v>1</v>
      </c>
      <c r="T71" s="306"/>
      <c r="U71" s="306"/>
      <c r="V71" s="257" t="s">
        <v>633</v>
      </c>
      <c r="W71" s="310"/>
      <c r="X71" s="305"/>
      <c r="Y71" s="262">
        <f t="shared" si="218"/>
        <v>4</v>
      </c>
      <c r="Z71" s="264" t="s">
        <v>302</v>
      </c>
      <c r="AA71" s="265"/>
      <c r="AB71" s="305"/>
      <c r="AC71" s="306"/>
      <c r="AD71" s="263">
        <f t="shared" si="206"/>
        <v>1</v>
      </c>
      <c r="AE71" s="264" t="s">
        <v>279</v>
      </c>
      <c r="AF71" s="257" t="s">
        <v>481</v>
      </c>
      <c r="AG71" s="305"/>
      <c r="AH71" s="306"/>
      <c r="AI71" s="263">
        <f t="shared" si="207"/>
        <v>1</v>
      </c>
      <c r="AJ71" s="264" t="s">
        <v>276</v>
      </c>
      <c r="AK71" s="264" t="s">
        <v>287</v>
      </c>
      <c r="AL71" s="305"/>
      <c r="AM71" s="306"/>
      <c r="AN71" s="263">
        <f t="shared" ref="AN71:AN77" si="251">IF(AO71="Preventivo",1,IF(AO71="Detectivo",4, IF(R71="No_existen",5,0)))</f>
        <v>1</v>
      </c>
      <c r="AO71" s="264" t="s">
        <v>452</v>
      </c>
      <c r="AP71" s="306"/>
      <c r="AQ71" s="307"/>
      <c r="AR71" s="308"/>
      <c r="AS71" s="308"/>
      <c r="AT71" s="312"/>
      <c r="AU71" s="326"/>
      <c r="AV71" s="264"/>
      <c r="AW71" s="265"/>
      <c r="AX71" s="211"/>
      <c r="AY71" s="246"/>
    </row>
    <row r="72" spans="1:51" s="256" customFormat="1" ht="70.150000000000006" customHeight="1" x14ac:dyDescent="0.2">
      <c r="A72" s="311">
        <v>22</v>
      </c>
      <c r="B72" s="312" t="s">
        <v>146</v>
      </c>
      <c r="C72" s="310" t="s">
        <v>157</v>
      </c>
      <c r="D72" s="313" t="str">
        <f>IF(C72=$B$1048075,$C$1048075,IF(C72=$B$1048076,$C$1048076,IF(C72=$B$1048077,$C$1048077,IF(C72=$B$1048078,$C$1048078,IF(C72=$B$1048079,$C$1048079,IF(C72=$B$1048080,$C$1048080,IF(C72=$B$1048081,$C$1048081,IF(C72=$B$1048082,$C$1048082,IF(C72=$B$1048083,$C$1048083,IF(C72=$B$1048084,$C$1048084,IF(C72=$B$1048087,$C$1048087,IF(C72=$B$1048088,$C$1048088,IF(C72=$B$1048089,C$1048089,IF(C72=$B$1048090,$C$1048090,IF(C72=$B$1048091,$C$1048091," ")))))))))))))))</f>
        <v>Administrar y ejecutar los recursos de la institución generando en los procesos mayor eficiencia y eficacia para dar una respuesta oportuna a los servicios demandados en el cumplimiento de las funciones misionales.</v>
      </c>
      <c r="E72" s="310" t="s">
        <v>569</v>
      </c>
      <c r="F72" s="264" t="s">
        <v>245</v>
      </c>
      <c r="G72" s="264" t="s">
        <v>35</v>
      </c>
      <c r="H72" s="255" t="s">
        <v>625</v>
      </c>
      <c r="I72" s="326" t="s">
        <v>103</v>
      </c>
      <c r="J72" s="331" t="s">
        <v>619</v>
      </c>
      <c r="K72" s="329" t="s">
        <v>620</v>
      </c>
      <c r="L72" s="330" t="s">
        <v>621</v>
      </c>
      <c r="M72" s="311" t="s">
        <v>99</v>
      </c>
      <c r="N72" s="307">
        <f t="shared" ref="N72:N75" si="252">IF(M72="ALTA",5,IF(M72="MEDIO ALTA",4,IF(M72="MEDIA",3,IF(M72="MEDIO BAJA",2,IF(M72="BAJA",1,0)))))</f>
        <v>3</v>
      </c>
      <c r="O72" s="311" t="s">
        <v>133</v>
      </c>
      <c r="P72" s="307">
        <f t="shared" ref="P72" si="253">IF(O72="ALTO",5,IF(O72="MEDIO ALTO",4,IF(O72="MEDIO",3,IF(O72="MEDIO BAJO",2,IF(O72="BAJO",1,0)))))</f>
        <v>5</v>
      </c>
      <c r="Q72" s="307">
        <f t="shared" ref="Q72:Q75" si="254">P72*N72</f>
        <v>15</v>
      </c>
      <c r="R72" s="209" t="s">
        <v>299</v>
      </c>
      <c r="S72" s="210">
        <f t="shared" si="205"/>
        <v>1</v>
      </c>
      <c r="T72" s="306">
        <f t="shared" ref="T72" si="255">ROUND(AVERAGEIF(S72:S74,"&gt;0"),0)</f>
        <v>1</v>
      </c>
      <c r="U72" s="306">
        <f t="shared" ref="U72" si="256">T72*$U$8</f>
        <v>0.6</v>
      </c>
      <c r="V72" s="257" t="s">
        <v>634</v>
      </c>
      <c r="W72" s="310">
        <f t="shared" ref="W72" si="257">IF(R72="No_existen",5*$W$8,X72*$W$8)</f>
        <v>0.2</v>
      </c>
      <c r="X72" s="305">
        <f t="shared" ref="X72:X75" si="258">ROUND(AVERAGEIF(Y72:Y74,"&gt;0"),0)</f>
        <v>4</v>
      </c>
      <c r="Y72" s="262">
        <f t="shared" si="218"/>
        <v>4</v>
      </c>
      <c r="Z72" s="264" t="s">
        <v>302</v>
      </c>
      <c r="AA72" s="265"/>
      <c r="AB72" s="305">
        <f t="shared" ref="AB72" si="259">IF(R72="No_existen",5*$AB$8,AC72*$AB$8)</f>
        <v>0.15</v>
      </c>
      <c r="AC72" s="306">
        <f t="shared" ref="AC72:AC75" si="260">ROUND(AVERAGEIF(AD72:AD74,"&gt;0"),0)</f>
        <v>1</v>
      </c>
      <c r="AD72" s="263">
        <f t="shared" si="206"/>
        <v>1</v>
      </c>
      <c r="AE72" s="264" t="s">
        <v>279</v>
      </c>
      <c r="AF72" s="257" t="s">
        <v>481</v>
      </c>
      <c r="AG72" s="305">
        <f t="shared" ref="AG72:AG75" si="261">IF(R72="No_existen",5*$AG$8,AH72*$AG$8)</f>
        <v>0.1</v>
      </c>
      <c r="AH72" s="306">
        <f t="shared" ref="AH72" si="262">ROUND(AVERAGEIF(AI72:AI74,"&gt;0"),0)</f>
        <v>1</v>
      </c>
      <c r="AI72" s="263">
        <f t="shared" si="207"/>
        <v>1</v>
      </c>
      <c r="AJ72" s="264" t="s">
        <v>276</v>
      </c>
      <c r="AK72" s="264" t="s">
        <v>291</v>
      </c>
      <c r="AL72" s="305">
        <f t="shared" ref="AL72:AL75" si="263">IF(R72="No_existen",5*$AL$8,AM72*$AL$8)</f>
        <v>0.2</v>
      </c>
      <c r="AM72" s="306">
        <f t="shared" ref="AM72" si="264">ROUND(AVERAGEIF(AN72:AN74,"&gt;0"),0)</f>
        <v>2</v>
      </c>
      <c r="AN72" s="263">
        <f t="shared" si="251"/>
        <v>1</v>
      </c>
      <c r="AO72" s="264" t="s">
        <v>452</v>
      </c>
      <c r="AP72" s="306">
        <f t="shared" ref="AP72" si="265">ROUND(AVERAGE(T72,X72,AC72,AH72,AM72),0)</f>
        <v>2</v>
      </c>
      <c r="AQ72" s="307" t="str">
        <f t="shared" ref="AQ72:AQ75" si="266">IF(AP72&lt;1.5,"FUERTE",IF(AND(AP72&gt;=1.5,AP72&lt;2.5),"ACEPTABLE",IF(AP72&gt;=5,"INEXISTENTE","DÉBIL")))</f>
        <v>ACEPTABLE</v>
      </c>
      <c r="AR72" s="308">
        <f t="shared" ref="AR72" si="267">IF(Q72=0,0,ROUND((Q72*AP72),0))</f>
        <v>30</v>
      </c>
      <c r="AS72" s="308" t="str">
        <f t="shared" ref="AS72" si="268">IF(AR72&gt;=36,"GRAVE", IF(AR72&lt;=10, "LEVE", "MODERADO"))</f>
        <v>MODERADO</v>
      </c>
      <c r="AT72" s="312" t="s">
        <v>638</v>
      </c>
      <c r="AU72" s="312" t="s">
        <v>640</v>
      </c>
      <c r="AV72" s="253" t="s">
        <v>87</v>
      </c>
      <c r="AW72" s="253" t="s">
        <v>642</v>
      </c>
      <c r="AX72" s="254">
        <v>44926</v>
      </c>
      <c r="AY72" s="246"/>
    </row>
    <row r="73" spans="1:51" s="256" customFormat="1" ht="70.150000000000006" customHeight="1" x14ac:dyDescent="0.2">
      <c r="A73" s="311"/>
      <c r="B73" s="312"/>
      <c r="C73" s="310"/>
      <c r="D73" s="313"/>
      <c r="E73" s="310"/>
      <c r="F73" s="264" t="s">
        <v>245</v>
      </c>
      <c r="G73" s="264"/>
      <c r="H73" s="255" t="s">
        <v>626</v>
      </c>
      <c r="I73" s="326"/>
      <c r="J73" s="332"/>
      <c r="K73" s="329"/>
      <c r="L73" s="330"/>
      <c r="M73" s="311"/>
      <c r="N73" s="307"/>
      <c r="O73" s="311"/>
      <c r="P73" s="307"/>
      <c r="Q73" s="307"/>
      <c r="R73" s="209" t="s">
        <v>299</v>
      </c>
      <c r="S73" s="210">
        <f t="shared" si="205"/>
        <v>1</v>
      </c>
      <c r="T73" s="306"/>
      <c r="U73" s="306"/>
      <c r="V73" s="257" t="s">
        <v>631</v>
      </c>
      <c r="W73" s="310"/>
      <c r="X73" s="305"/>
      <c r="Y73" s="262">
        <f t="shared" si="218"/>
        <v>4</v>
      </c>
      <c r="Z73" s="264" t="s">
        <v>302</v>
      </c>
      <c r="AA73" s="265"/>
      <c r="AB73" s="305"/>
      <c r="AC73" s="306"/>
      <c r="AD73" s="263">
        <f t="shared" si="206"/>
        <v>1</v>
      </c>
      <c r="AE73" s="264" t="s">
        <v>279</v>
      </c>
      <c r="AF73" s="257" t="s">
        <v>481</v>
      </c>
      <c r="AG73" s="305"/>
      <c r="AH73" s="306"/>
      <c r="AI73" s="263">
        <f t="shared" si="207"/>
        <v>1</v>
      </c>
      <c r="AJ73" s="264" t="s">
        <v>276</v>
      </c>
      <c r="AK73" s="264" t="s">
        <v>291</v>
      </c>
      <c r="AL73" s="305"/>
      <c r="AM73" s="306"/>
      <c r="AN73" s="263">
        <f t="shared" si="251"/>
        <v>1</v>
      </c>
      <c r="AO73" s="264" t="s">
        <v>452</v>
      </c>
      <c r="AP73" s="306"/>
      <c r="AQ73" s="307"/>
      <c r="AR73" s="308"/>
      <c r="AS73" s="308"/>
      <c r="AT73" s="312"/>
      <c r="AU73" s="312"/>
      <c r="AV73" s="253" t="s">
        <v>87</v>
      </c>
      <c r="AW73" s="253" t="s">
        <v>643</v>
      </c>
      <c r="AX73" s="254">
        <v>44926</v>
      </c>
      <c r="AY73" s="246"/>
    </row>
    <row r="74" spans="1:51" s="256" customFormat="1" ht="70.150000000000006" customHeight="1" x14ac:dyDescent="0.2">
      <c r="A74" s="311"/>
      <c r="B74" s="312"/>
      <c r="C74" s="310"/>
      <c r="D74" s="313"/>
      <c r="E74" s="310"/>
      <c r="F74" s="264" t="s">
        <v>246</v>
      </c>
      <c r="G74" s="264"/>
      <c r="H74" s="255" t="s">
        <v>627</v>
      </c>
      <c r="I74" s="326"/>
      <c r="J74" s="332"/>
      <c r="K74" s="329"/>
      <c r="L74" s="330"/>
      <c r="M74" s="311"/>
      <c r="N74" s="307"/>
      <c r="O74" s="311"/>
      <c r="P74" s="307"/>
      <c r="Q74" s="307"/>
      <c r="R74" s="209" t="s">
        <v>299</v>
      </c>
      <c r="S74" s="210">
        <f t="shared" si="205"/>
        <v>1</v>
      </c>
      <c r="T74" s="306"/>
      <c r="U74" s="306"/>
      <c r="V74" s="257" t="s">
        <v>635</v>
      </c>
      <c r="W74" s="310"/>
      <c r="X74" s="305"/>
      <c r="Y74" s="262">
        <f t="shared" si="218"/>
        <v>4</v>
      </c>
      <c r="Z74" s="264" t="s">
        <v>302</v>
      </c>
      <c r="AA74" s="265"/>
      <c r="AB74" s="305"/>
      <c r="AC74" s="306"/>
      <c r="AD74" s="263">
        <f t="shared" si="206"/>
        <v>1</v>
      </c>
      <c r="AE74" s="264" t="s">
        <v>279</v>
      </c>
      <c r="AF74" s="257" t="s">
        <v>481</v>
      </c>
      <c r="AG74" s="305"/>
      <c r="AH74" s="306"/>
      <c r="AI74" s="263">
        <f t="shared" si="207"/>
        <v>1</v>
      </c>
      <c r="AJ74" s="264" t="s">
        <v>276</v>
      </c>
      <c r="AK74" s="264" t="s">
        <v>287</v>
      </c>
      <c r="AL74" s="305"/>
      <c r="AM74" s="306"/>
      <c r="AN74" s="263">
        <f t="shared" si="251"/>
        <v>4</v>
      </c>
      <c r="AO74" s="264" t="s">
        <v>477</v>
      </c>
      <c r="AP74" s="306"/>
      <c r="AQ74" s="307"/>
      <c r="AR74" s="308"/>
      <c r="AS74" s="308"/>
      <c r="AT74" s="312"/>
      <c r="AU74" s="312"/>
      <c r="AV74" s="264"/>
      <c r="AW74" s="265"/>
      <c r="AX74" s="211"/>
      <c r="AY74" s="246"/>
    </row>
    <row r="75" spans="1:51" s="256" customFormat="1" ht="70.150000000000006" customHeight="1" x14ac:dyDescent="0.2">
      <c r="A75" s="311">
        <v>23</v>
      </c>
      <c r="B75" s="312" t="s">
        <v>146</v>
      </c>
      <c r="C75" s="310" t="s">
        <v>157</v>
      </c>
      <c r="D75" s="313" t="str">
        <f>IF(C75=$B$1048075,$C$1048075,IF(C75=$B$1048076,$C$1048076,IF(C75=$B$1048077,$C$1048077,IF(C75=$B$1048078,$C$1048078,IF(C75=$B$1048079,$C$1048079,IF(C75=$B$1048080,$C$1048080,IF(C75=$B$1048081,$C$1048081,IF(C75=$B$1048082,$C$1048082,IF(C75=$B$1048083,$C$1048083,IF(C75=$B$1048084,$C$1048084,IF(C75=$B$1048087,$C$1048087,IF(C75=$B$1048088,$C$1048088,IF(C75=$B$1048089,C$1048089,IF(C75=$B$1048090,$C$1048090,IF(C75=$B$1048091,$C$1048091," ")))))))))))))))</f>
        <v>Administrar y ejecutar los recursos de la institución generando en los procesos mayor eficiencia y eficacia para dar una respuesta oportuna a los servicios demandados en el cumplimiento de las funciones misionales.</v>
      </c>
      <c r="E75" s="310" t="s">
        <v>569</v>
      </c>
      <c r="F75" s="264" t="s">
        <v>246</v>
      </c>
      <c r="G75" s="264" t="s">
        <v>37</v>
      </c>
      <c r="H75" s="264" t="s">
        <v>628</v>
      </c>
      <c r="I75" s="326" t="s">
        <v>136</v>
      </c>
      <c r="J75" s="314" t="s">
        <v>622</v>
      </c>
      <c r="K75" s="329" t="s">
        <v>623</v>
      </c>
      <c r="L75" s="330" t="s">
        <v>624</v>
      </c>
      <c r="M75" s="311" t="s">
        <v>99</v>
      </c>
      <c r="N75" s="307">
        <f t="shared" si="252"/>
        <v>3</v>
      </c>
      <c r="O75" s="311" t="s">
        <v>134</v>
      </c>
      <c r="P75" s="307">
        <f t="shared" ref="P75" si="269">IF(O75="ALTO",5,IF(O75="MEDIO ALTO",4,IF(O75="MEDIO",3,IF(O75="MEDIO BAJO",2,IF(O75="BAJO",1,0)))))</f>
        <v>3</v>
      </c>
      <c r="Q75" s="307">
        <f t="shared" si="254"/>
        <v>9</v>
      </c>
      <c r="R75" s="209" t="s">
        <v>299</v>
      </c>
      <c r="S75" s="210">
        <f t="shared" si="205"/>
        <v>1</v>
      </c>
      <c r="T75" s="306">
        <f t="shared" ref="T75" si="270">ROUND(AVERAGEIF(S75:S77,"&gt;0"),0)</f>
        <v>1</v>
      </c>
      <c r="U75" s="306">
        <f t="shared" ref="U75" si="271">T75*$U$8</f>
        <v>0.6</v>
      </c>
      <c r="V75" s="257" t="s">
        <v>631</v>
      </c>
      <c r="W75" s="310">
        <f t="shared" ref="W75" si="272">IF(R75="No_existen",5*$W$8,X75*$W$8)</f>
        <v>0.2</v>
      </c>
      <c r="X75" s="305">
        <f t="shared" si="258"/>
        <v>4</v>
      </c>
      <c r="Y75" s="262">
        <f t="shared" si="218"/>
        <v>4</v>
      </c>
      <c r="Z75" s="264" t="s">
        <v>302</v>
      </c>
      <c r="AA75" s="265"/>
      <c r="AB75" s="305">
        <f t="shared" ref="AB75" si="273">IF(R75="No_existen",5*$AB$8,AC75*$AB$8)</f>
        <v>0.15</v>
      </c>
      <c r="AC75" s="306">
        <f t="shared" si="260"/>
        <v>1</v>
      </c>
      <c r="AD75" s="263">
        <f t="shared" si="206"/>
        <v>1</v>
      </c>
      <c r="AE75" s="264" t="s">
        <v>279</v>
      </c>
      <c r="AF75" s="257" t="s">
        <v>481</v>
      </c>
      <c r="AG75" s="305">
        <f t="shared" si="261"/>
        <v>0.1</v>
      </c>
      <c r="AH75" s="306">
        <f t="shared" ref="AH75" si="274">ROUND(AVERAGEIF(AI75:AI77,"&gt;0"),0)</f>
        <v>1</v>
      </c>
      <c r="AI75" s="263">
        <f t="shared" si="207"/>
        <v>1</v>
      </c>
      <c r="AJ75" s="264" t="s">
        <v>276</v>
      </c>
      <c r="AK75" s="264" t="s">
        <v>291</v>
      </c>
      <c r="AL75" s="305">
        <f t="shared" si="263"/>
        <v>0.30000000000000004</v>
      </c>
      <c r="AM75" s="306">
        <f t="shared" ref="AM75" si="275">ROUND(AVERAGEIF(AN75:AN77,"&gt;0"),0)</f>
        <v>3</v>
      </c>
      <c r="AN75" s="263">
        <f t="shared" si="251"/>
        <v>4</v>
      </c>
      <c r="AO75" s="264" t="s">
        <v>477</v>
      </c>
      <c r="AP75" s="306">
        <f t="shared" ref="AP75" si="276">ROUND(AVERAGE(T75,X75,AC75,AH75,AM75),0)</f>
        <v>2</v>
      </c>
      <c r="AQ75" s="307" t="str">
        <f t="shared" si="266"/>
        <v>ACEPTABLE</v>
      </c>
      <c r="AR75" s="308">
        <f t="shared" ref="AR75" si="277">IF(Q75=0,0,ROUND((Q75*AP75),0))</f>
        <v>18</v>
      </c>
      <c r="AS75" s="308" t="str">
        <f t="shared" ref="AS75" si="278">IF(AR75&gt;=36,"GRAVE", IF(AR75&lt;=10, "LEVE", "MODERADO"))</f>
        <v>MODERADO</v>
      </c>
      <c r="AT75" s="312" t="s">
        <v>639</v>
      </c>
      <c r="AU75" s="312" t="s">
        <v>640</v>
      </c>
      <c r="AV75" s="253" t="s">
        <v>87</v>
      </c>
      <c r="AW75" s="253" t="s">
        <v>644</v>
      </c>
      <c r="AX75" s="254">
        <v>44926</v>
      </c>
      <c r="AY75" s="246"/>
    </row>
    <row r="76" spans="1:51" s="256" customFormat="1" ht="70.150000000000006" customHeight="1" x14ac:dyDescent="0.2">
      <c r="A76" s="311"/>
      <c r="B76" s="312"/>
      <c r="C76" s="310"/>
      <c r="D76" s="313"/>
      <c r="E76" s="310"/>
      <c r="F76" s="264" t="s">
        <v>245</v>
      </c>
      <c r="G76" s="264" t="s">
        <v>32</v>
      </c>
      <c r="H76" s="264" t="s">
        <v>629</v>
      </c>
      <c r="I76" s="326"/>
      <c r="J76" s="315"/>
      <c r="K76" s="329"/>
      <c r="L76" s="330"/>
      <c r="M76" s="311"/>
      <c r="N76" s="307"/>
      <c r="O76" s="311"/>
      <c r="P76" s="307"/>
      <c r="Q76" s="307"/>
      <c r="R76" s="209" t="s">
        <v>299</v>
      </c>
      <c r="S76" s="210">
        <f t="shared" si="205"/>
        <v>1</v>
      </c>
      <c r="T76" s="306"/>
      <c r="U76" s="306"/>
      <c r="V76" s="257" t="s">
        <v>636</v>
      </c>
      <c r="W76" s="310"/>
      <c r="X76" s="305"/>
      <c r="Y76" s="262">
        <f t="shared" si="218"/>
        <v>4</v>
      </c>
      <c r="Z76" s="264" t="s">
        <v>302</v>
      </c>
      <c r="AA76" s="265"/>
      <c r="AB76" s="305"/>
      <c r="AC76" s="306"/>
      <c r="AD76" s="263">
        <f t="shared" si="206"/>
        <v>1</v>
      </c>
      <c r="AE76" s="264" t="s">
        <v>279</v>
      </c>
      <c r="AF76" s="257" t="s">
        <v>481</v>
      </c>
      <c r="AG76" s="305"/>
      <c r="AH76" s="306"/>
      <c r="AI76" s="263">
        <f t="shared" si="207"/>
        <v>1</v>
      </c>
      <c r="AJ76" s="264" t="s">
        <v>276</v>
      </c>
      <c r="AK76" s="264" t="s">
        <v>287</v>
      </c>
      <c r="AL76" s="305"/>
      <c r="AM76" s="306"/>
      <c r="AN76" s="263">
        <f t="shared" si="251"/>
        <v>1</v>
      </c>
      <c r="AO76" s="264" t="s">
        <v>452</v>
      </c>
      <c r="AP76" s="306"/>
      <c r="AQ76" s="307"/>
      <c r="AR76" s="308"/>
      <c r="AS76" s="308"/>
      <c r="AT76" s="312"/>
      <c r="AU76" s="312"/>
      <c r="AV76" s="264"/>
      <c r="AW76" s="265"/>
      <c r="AX76" s="211"/>
      <c r="AY76" s="246"/>
    </row>
    <row r="77" spans="1:51" s="256" customFormat="1" ht="70.150000000000006" customHeight="1" x14ac:dyDescent="0.2">
      <c r="A77" s="311"/>
      <c r="B77" s="312"/>
      <c r="C77" s="310"/>
      <c r="D77" s="313"/>
      <c r="E77" s="310"/>
      <c r="F77" s="264" t="s">
        <v>245</v>
      </c>
      <c r="G77" s="264" t="s">
        <v>35</v>
      </c>
      <c r="H77" s="264" t="s">
        <v>630</v>
      </c>
      <c r="I77" s="326"/>
      <c r="J77" s="316"/>
      <c r="K77" s="329"/>
      <c r="L77" s="330"/>
      <c r="M77" s="311"/>
      <c r="N77" s="307"/>
      <c r="O77" s="311"/>
      <c r="P77" s="307"/>
      <c r="Q77" s="307"/>
      <c r="R77" s="209"/>
      <c r="S77" s="210">
        <f t="shared" si="205"/>
        <v>0</v>
      </c>
      <c r="T77" s="306"/>
      <c r="U77" s="306"/>
      <c r="V77" s="264"/>
      <c r="W77" s="310"/>
      <c r="X77" s="305"/>
      <c r="Y77" s="262">
        <f t="shared" si="218"/>
        <v>0</v>
      </c>
      <c r="Z77" s="264"/>
      <c r="AA77" s="265"/>
      <c r="AB77" s="305"/>
      <c r="AC77" s="306"/>
      <c r="AD77" s="263">
        <f t="shared" si="206"/>
        <v>0</v>
      </c>
      <c r="AE77" s="264"/>
      <c r="AF77" s="265"/>
      <c r="AG77" s="305"/>
      <c r="AH77" s="306"/>
      <c r="AI77" s="263">
        <f t="shared" si="207"/>
        <v>0</v>
      </c>
      <c r="AJ77" s="264"/>
      <c r="AK77" s="264"/>
      <c r="AL77" s="305"/>
      <c r="AM77" s="306"/>
      <c r="AN77" s="263">
        <f t="shared" si="251"/>
        <v>0</v>
      </c>
      <c r="AO77" s="264"/>
      <c r="AP77" s="306"/>
      <c r="AQ77" s="307"/>
      <c r="AR77" s="308"/>
      <c r="AS77" s="308"/>
      <c r="AT77" s="312"/>
      <c r="AU77" s="312"/>
      <c r="AV77" s="264"/>
      <c r="AW77" s="265"/>
      <c r="AX77" s="211"/>
      <c r="AY77" s="246"/>
    </row>
    <row r="1048053" spans="43:48" x14ac:dyDescent="0.2">
      <c r="AV1048053" s="4"/>
    </row>
    <row r="1048054" spans="43:48" x14ac:dyDescent="0.2">
      <c r="AV1048054" s="4"/>
    </row>
    <row r="1048055" spans="43:48" x14ac:dyDescent="0.2">
      <c r="AV1048055" s="4"/>
    </row>
    <row r="1048056" spans="43:48" x14ac:dyDescent="0.2">
      <c r="AQ1048056" s="120"/>
      <c r="AV1048056" s="4"/>
    </row>
    <row r="1048057" spans="43:48" x14ac:dyDescent="0.2">
      <c r="AQ1048057" s="120"/>
      <c r="AV1048057" s="4"/>
    </row>
    <row r="1048058" spans="43:48" x14ac:dyDescent="0.2">
      <c r="AQ1048058" s="120"/>
      <c r="AV1048058" s="4"/>
    </row>
    <row r="1048059" spans="43:48" x14ac:dyDescent="0.2">
      <c r="AQ1048059" s="120"/>
      <c r="AV1048059" s="4"/>
    </row>
    <row r="1048060" spans="43:48" x14ac:dyDescent="0.2">
      <c r="AQ1048060" s="120"/>
      <c r="AV1048060" s="4"/>
    </row>
    <row r="1048061" spans="43:48" x14ac:dyDescent="0.2">
      <c r="AQ1048061" s="120"/>
      <c r="AV1048061" s="4"/>
    </row>
    <row r="1048062" spans="43:48" x14ac:dyDescent="0.2">
      <c r="AV1048062" s="4"/>
    </row>
    <row r="1048063" spans="43:48" x14ac:dyDescent="0.2">
      <c r="AV1048063" s="4"/>
    </row>
    <row r="1048064" spans="43:48" x14ac:dyDescent="0.2">
      <c r="AV1048064" s="4"/>
    </row>
    <row r="1048065" spans="1:82" x14ac:dyDescent="0.2">
      <c r="AV1048065" s="4"/>
    </row>
    <row r="1048066" spans="1:82" x14ac:dyDescent="0.2">
      <c r="AV1048066" s="4"/>
    </row>
    <row r="1048067" spans="1:82" x14ac:dyDescent="0.2">
      <c r="AV1048067" s="4"/>
    </row>
    <row r="1048068" spans="1:82" s="111" customFormat="1" x14ac:dyDescent="0.2">
      <c r="H1048068" s="232"/>
      <c r="I1048068" s="285"/>
      <c r="J1048068" s="112"/>
      <c r="K1048068" s="112"/>
      <c r="L1048068" s="112"/>
      <c r="M1048068" s="112"/>
      <c r="N1048068" s="112"/>
      <c r="O1048068" s="112"/>
      <c r="P1048068" s="112"/>
      <c r="Q1048068" s="112"/>
      <c r="R1048068" s="112"/>
      <c r="S1048068" s="112"/>
      <c r="T1048068" s="112"/>
      <c r="U1048068" s="112"/>
      <c r="V1048068" s="112"/>
      <c r="W1048068" s="112"/>
      <c r="X1048068" s="152"/>
      <c r="Y1048068" s="152"/>
      <c r="Z1048068" s="112"/>
      <c r="AB1048068" s="152"/>
      <c r="AC1048068" s="152"/>
      <c r="AD1048068" s="152"/>
      <c r="AE1048068" s="112"/>
      <c r="AG1048068" s="152"/>
      <c r="AH1048068" s="152"/>
      <c r="AI1048068" s="152"/>
      <c r="AJ1048068" s="112"/>
      <c r="AK1048068" s="112"/>
      <c r="AL1048068" s="152"/>
      <c r="AM1048068" s="152"/>
      <c r="AN1048068" s="152"/>
      <c r="AO1048068" s="112"/>
      <c r="AP1048068" s="112"/>
      <c r="AQ1048068" s="34"/>
      <c r="AR1048068" s="112"/>
      <c r="AS1048068" s="112"/>
      <c r="AT1048068" s="112"/>
      <c r="AU1048068" s="112"/>
      <c r="AV1048068" s="112"/>
      <c r="AX1048068" s="113"/>
    </row>
    <row r="1048069" spans="1:82" s="111" customFormat="1" x14ac:dyDescent="0.2">
      <c r="H1048069" s="232"/>
      <c r="I1048069" s="285"/>
      <c r="J1048069" s="112"/>
      <c r="K1048069" s="112"/>
      <c r="L1048069" s="112"/>
      <c r="M1048069" s="112"/>
      <c r="N1048069" s="112"/>
      <c r="O1048069" s="112"/>
      <c r="P1048069" s="112"/>
      <c r="Q1048069" s="112"/>
      <c r="R1048069" s="112"/>
      <c r="S1048069" s="112"/>
      <c r="T1048069" s="112"/>
      <c r="U1048069" s="112"/>
      <c r="V1048069" s="112"/>
      <c r="W1048069" s="112"/>
      <c r="X1048069" s="152"/>
      <c r="Y1048069" s="152"/>
      <c r="Z1048069" s="112"/>
      <c r="AB1048069" s="152"/>
      <c r="AC1048069" s="152"/>
      <c r="AD1048069" s="152"/>
      <c r="AE1048069" s="112"/>
      <c r="AG1048069" s="152"/>
      <c r="AH1048069" s="152"/>
      <c r="AI1048069" s="152"/>
      <c r="AJ1048069" s="112"/>
      <c r="AK1048069" s="112"/>
      <c r="AL1048069" s="152"/>
      <c r="AM1048069" s="152"/>
      <c r="AN1048069" s="152"/>
      <c r="AO1048069" s="112"/>
      <c r="AP1048069" s="112"/>
      <c r="AQ1048069" s="114"/>
      <c r="AR1048069" s="112"/>
      <c r="AS1048069" s="112"/>
      <c r="AT1048069" s="112"/>
      <c r="AU1048069" s="112"/>
      <c r="AV1048069" s="112"/>
      <c r="AX1048069" s="113"/>
    </row>
    <row r="1048070" spans="1:82" s="111" customFormat="1" x14ac:dyDescent="0.2">
      <c r="H1048070" s="232"/>
      <c r="I1048070" s="285"/>
      <c r="J1048070" s="112"/>
      <c r="K1048070" s="112"/>
      <c r="L1048070" s="112"/>
      <c r="M1048070" s="112"/>
      <c r="N1048070" s="112"/>
      <c r="O1048070" s="112"/>
      <c r="P1048070" s="112"/>
      <c r="Q1048070" s="112"/>
      <c r="R1048070" s="112"/>
      <c r="S1048070" s="112"/>
      <c r="T1048070" s="112"/>
      <c r="U1048070" s="112"/>
      <c r="V1048070" s="112"/>
      <c r="W1048070" s="112"/>
      <c r="X1048070" s="152"/>
      <c r="Y1048070" s="152"/>
      <c r="Z1048070" s="112"/>
      <c r="AB1048070" s="152"/>
      <c r="AC1048070" s="152"/>
      <c r="AD1048070" s="152"/>
      <c r="AE1048070" s="112"/>
      <c r="AG1048070" s="152"/>
      <c r="AH1048070" s="152"/>
      <c r="AI1048070" s="152"/>
      <c r="AJ1048070" s="112"/>
      <c r="AK1048070" s="112"/>
      <c r="AL1048070" s="152"/>
      <c r="AM1048070" s="152"/>
      <c r="AN1048070" s="152"/>
      <c r="AO1048070" s="112"/>
      <c r="AP1048070" s="112"/>
      <c r="AQ1048070" s="34"/>
      <c r="AR1048070" s="112"/>
      <c r="AS1048070" s="112"/>
      <c r="AT1048070" s="112"/>
      <c r="AU1048070" s="112"/>
      <c r="AV1048070" s="112"/>
      <c r="AX1048070" s="113"/>
    </row>
    <row r="1048071" spans="1:82" s="111" customFormat="1" x14ac:dyDescent="0.2">
      <c r="H1048071" s="232"/>
      <c r="I1048071" s="285"/>
      <c r="J1048071" s="112"/>
      <c r="K1048071" s="112"/>
      <c r="L1048071" s="112"/>
      <c r="M1048071" s="112"/>
      <c r="N1048071" s="112"/>
      <c r="O1048071" s="112"/>
      <c r="P1048071" s="112"/>
      <c r="Q1048071" s="112"/>
      <c r="R1048071" s="112"/>
      <c r="S1048071" s="112"/>
      <c r="T1048071" s="112"/>
      <c r="U1048071" s="112"/>
      <c r="V1048071" s="112"/>
      <c r="W1048071" s="112"/>
      <c r="X1048071" s="152"/>
      <c r="Y1048071" s="152"/>
      <c r="Z1048071" s="112"/>
      <c r="AB1048071" s="152"/>
      <c r="AC1048071" s="152"/>
      <c r="AD1048071" s="152"/>
      <c r="AE1048071" s="112"/>
      <c r="AG1048071" s="152"/>
      <c r="AH1048071" s="152"/>
      <c r="AI1048071" s="152"/>
      <c r="AJ1048071" s="112"/>
      <c r="AK1048071" s="112"/>
      <c r="AL1048071" s="152"/>
      <c r="AM1048071" s="152"/>
      <c r="AN1048071" s="152"/>
      <c r="AO1048071" s="112"/>
      <c r="AP1048071" s="112"/>
      <c r="AQ1048071" s="34"/>
      <c r="AR1048071" s="112"/>
      <c r="AS1048071" s="112"/>
      <c r="AT1048071" s="112"/>
      <c r="AU1048071" s="112"/>
      <c r="AV1048071" s="112"/>
      <c r="AX1048071" s="113"/>
    </row>
    <row r="1048072" spans="1:82" s="111" customFormat="1" x14ac:dyDescent="0.2">
      <c r="H1048072" s="232"/>
      <c r="I1048072" s="285"/>
      <c r="J1048072" s="112"/>
      <c r="K1048072" s="112"/>
      <c r="L1048072" s="112"/>
      <c r="M1048072" s="112"/>
      <c r="N1048072" s="112"/>
      <c r="O1048072" s="112"/>
      <c r="P1048072" s="112"/>
      <c r="Q1048072" s="112"/>
      <c r="R1048072" s="112"/>
      <c r="S1048072" s="112"/>
      <c r="T1048072" s="112"/>
      <c r="U1048072" s="112"/>
      <c r="V1048072" s="112"/>
      <c r="W1048072" s="112"/>
      <c r="X1048072" s="152"/>
      <c r="Y1048072" s="152"/>
      <c r="Z1048072" s="112"/>
      <c r="AB1048072" s="152"/>
      <c r="AC1048072" s="152"/>
      <c r="AD1048072" s="152"/>
      <c r="AE1048072" s="112"/>
      <c r="AG1048072" s="152"/>
      <c r="AH1048072" s="152"/>
      <c r="AI1048072" s="152"/>
      <c r="AJ1048072" s="112"/>
      <c r="AK1048072" s="112"/>
      <c r="AL1048072" s="152"/>
      <c r="AM1048072" s="152"/>
      <c r="AN1048072" s="152"/>
      <c r="AO1048072" s="112"/>
      <c r="AP1048072" s="112"/>
      <c r="AQ1048072" s="34"/>
      <c r="AR1048072" s="112"/>
      <c r="AS1048072" s="112"/>
      <c r="AT1048072" s="112"/>
      <c r="AU1048072" s="112"/>
      <c r="AV1048072" s="112"/>
      <c r="AX1048072" s="113"/>
    </row>
    <row r="1048073" spans="1:82" s="111" customFormat="1" ht="13.5" thickBot="1" x14ac:dyDescent="0.25">
      <c r="H1048073" s="232"/>
      <c r="I1048073" s="285"/>
      <c r="J1048073" s="112"/>
      <c r="K1048073" s="112"/>
      <c r="L1048073" s="112"/>
      <c r="M1048073" s="112"/>
      <c r="N1048073" s="112"/>
      <c r="O1048073" s="112"/>
      <c r="P1048073" s="112"/>
      <c r="Q1048073" s="112"/>
      <c r="R1048073" s="112"/>
      <c r="S1048073" s="112"/>
      <c r="T1048073" s="112"/>
      <c r="U1048073" s="112"/>
      <c r="V1048073" s="112"/>
      <c r="W1048073" s="112"/>
      <c r="X1048073" s="152"/>
      <c r="Y1048073" s="152"/>
      <c r="Z1048073" s="112"/>
      <c r="AB1048073" s="152"/>
      <c r="AC1048073" s="152"/>
      <c r="AD1048073" s="152"/>
      <c r="AE1048073" s="112"/>
      <c r="AG1048073" s="152"/>
      <c r="AH1048073" s="152"/>
      <c r="AI1048073" s="152"/>
      <c r="AJ1048073" s="112"/>
      <c r="AK1048073" s="112"/>
      <c r="AL1048073" s="152"/>
      <c r="AM1048073" s="152"/>
      <c r="AN1048073" s="152"/>
      <c r="AO1048073" s="112"/>
      <c r="AP1048073" s="112"/>
      <c r="AQ1048073" s="34"/>
      <c r="AR1048073" s="112"/>
      <c r="AS1048073" s="112"/>
      <c r="AT1048073" s="112"/>
      <c r="AU1048073" s="112"/>
      <c r="AV1048073" s="112"/>
      <c r="AX1048073" s="113"/>
    </row>
    <row r="1048074" spans="1:82" s="43" customFormat="1" ht="25.5" customHeight="1" thickBot="1" x14ac:dyDescent="0.25">
      <c r="A1048074" s="90" t="s">
        <v>150</v>
      </c>
      <c r="B1048074" s="175" t="s">
        <v>146</v>
      </c>
      <c r="C1048074" s="89" t="s">
        <v>271</v>
      </c>
      <c r="D1048074" s="169"/>
      <c r="E1048074" s="169"/>
      <c r="F1048074" s="90" t="s">
        <v>244</v>
      </c>
      <c r="G1048074" s="95" t="s">
        <v>245</v>
      </c>
      <c r="H1048074" s="249" t="s">
        <v>246</v>
      </c>
      <c r="I1048074" s="286" t="s">
        <v>272</v>
      </c>
      <c r="J1048074" s="4"/>
      <c r="K1048074" s="4"/>
      <c r="L1048074" s="4"/>
      <c r="M1048074" s="96" t="s">
        <v>23</v>
      </c>
      <c r="N1048074" s="4"/>
      <c r="O1048074" s="4"/>
      <c r="P1048074" s="4"/>
      <c r="Q1048074" s="4"/>
      <c r="R1048074" s="96" t="s">
        <v>53</v>
      </c>
      <c r="S1048074" s="4"/>
      <c r="T1048074" s="4"/>
      <c r="U1048074" s="4"/>
      <c r="V1048074" s="4"/>
      <c r="W1048074" s="4"/>
      <c r="X1048074" s="151"/>
      <c r="Y1048074" s="151"/>
      <c r="Z1048074" s="34" t="s">
        <v>301</v>
      </c>
      <c r="AA1048074" s="3"/>
      <c r="AB1048074" s="151"/>
      <c r="AC1048074" s="151"/>
      <c r="AD1048074" s="151"/>
      <c r="AE1048074" s="4"/>
      <c r="AF1048074" s="217" t="s">
        <v>277</v>
      </c>
      <c r="AG1048074" s="156"/>
      <c r="AH1048074" s="151"/>
      <c r="AI1048074" s="151"/>
      <c r="AJ1048074" s="34" t="s">
        <v>282</v>
      </c>
      <c r="AK1048074" s="34" t="s">
        <v>281</v>
      </c>
      <c r="AL1048074" s="156"/>
      <c r="AM1048074" s="151"/>
      <c r="AN1048074" s="151"/>
      <c r="AO1048074" s="4"/>
      <c r="AP1048074" s="4"/>
      <c r="AQ1048074" s="34"/>
      <c r="AR1048074" s="4"/>
      <c r="AS1048074" s="99" t="s">
        <v>274</v>
      </c>
      <c r="AU1048074" s="4"/>
      <c r="AV1048074" s="352" t="s">
        <v>273</v>
      </c>
      <c r="AW1048074" s="353"/>
      <c r="AX1048074" s="354"/>
      <c r="AY1048074" s="221" t="s">
        <v>152</v>
      </c>
      <c r="AZ1048074" s="185"/>
      <c r="BA1048074" s="185"/>
      <c r="BB1048074" s="185"/>
      <c r="BC1048074" s="185"/>
      <c r="BD1048074" s="185"/>
      <c r="BE1048074" s="185"/>
      <c r="BF1048074" s="185"/>
      <c r="BG1048074" s="185"/>
      <c r="BH1048074" s="185"/>
      <c r="BI1048074" s="185"/>
      <c r="BJ1048074" s="41"/>
      <c r="BK1048074" s="364"/>
      <c r="BL1048074" s="364"/>
      <c r="BM1048074" s="364"/>
      <c r="BN1048074" s="364"/>
      <c r="BO1048074" s="364"/>
      <c r="BP1048074" s="364"/>
      <c r="BQ1048074" s="364"/>
      <c r="BR1048074" s="364"/>
      <c r="BS1048074" s="364"/>
      <c r="BT1048074" s="364"/>
      <c r="BU1048074" s="41"/>
      <c r="BV1048074" s="365"/>
      <c r="BW1048074" s="365"/>
      <c r="BX1048074" s="365"/>
      <c r="BY1048074" s="365"/>
      <c r="BZ1048074" s="365"/>
      <c r="CA1048074" s="365"/>
      <c r="CB1048074" s="365"/>
      <c r="CC1048074" s="365"/>
      <c r="CD1048074" s="365"/>
    </row>
    <row r="1048075" spans="1:82" s="43" customFormat="1" ht="89.25" x14ac:dyDescent="0.2">
      <c r="A1048075" s="173" t="s">
        <v>146</v>
      </c>
      <c r="B1048075" s="122" t="s">
        <v>158</v>
      </c>
      <c r="C1048075" s="168" t="s">
        <v>182</v>
      </c>
      <c r="D1048075" s="169"/>
      <c r="E1048075" s="169"/>
      <c r="F1048075" s="91" t="s">
        <v>245</v>
      </c>
      <c r="G1048075" s="93" t="s">
        <v>36</v>
      </c>
      <c r="H1048075" s="250" t="s">
        <v>247</v>
      </c>
      <c r="I1048075" s="287" t="s">
        <v>109</v>
      </c>
      <c r="J1048075" s="122" t="s">
        <v>354</v>
      </c>
      <c r="K1048075" s="4"/>
      <c r="L1048075" s="4"/>
      <c r="M1048075" s="97" t="s">
        <v>142</v>
      </c>
      <c r="N1048075" s="4"/>
      <c r="O1048075" s="4"/>
      <c r="P1048075" s="4"/>
      <c r="Q1048075" s="4"/>
      <c r="R1048075" s="97" t="s">
        <v>268</v>
      </c>
      <c r="S1048075" s="4"/>
      <c r="T1048075" s="4"/>
      <c r="U1048075" s="4"/>
      <c r="V1048075" s="4"/>
      <c r="W1048075" s="4"/>
      <c r="X1048075" s="151"/>
      <c r="Y1048075" s="151"/>
      <c r="Z1048075" s="4" t="s">
        <v>302</v>
      </c>
      <c r="AA1048075" s="3"/>
      <c r="AB1048075" s="151"/>
      <c r="AC1048075" s="151"/>
      <c r="AD1048075" s="151"/>
      <c r="AE1048075" s="4"/>
      <c r="AF1048075" s="91" t="s">
        <v>278</v>
      </c>
      <c r="AG1048075" s="154"/>
      <c r="AH1048075" s="151"/>
      <c r="AI1048075" s="151"/>
      <c r="AJ1048075" s="115" t="s">
        <v>276</v>
      </c>
      <c r="AK1048075" s="115" t="s">
        <v>283</v>
      </c>
      <c r="AL1048075" s="154"/>
      <c r="AM1048075" s="151"/>
      <c r="AN1048075" s="151"/>
      <c r="AO1048075" s="4"/>
      <c r="AP1048075" s="4"/>
      <c r="AQ1048075" s="34"/>
      <c r="AR1048075" s="4"/>
      <c r="AS1048075" s="100" t="s">
        <v>145</v>
      </c>
      <c r="AV1048075" s="108" t="s">
        <v>81</v>
      </c>
      <c r="AW1048075" s="203" t="s">
        <v>82</v>
      </c>
      <c r="AX1048075" s="106" t="s">
        <v>83</v>
      </c>
      <c r="AY1048075" s="222" t="s">
        <v>441</v>
      </c>
      <c r="AZ1048075" s="186"/>
      <c r="BA1048075" s="41"/>
      <c r="BB1048075" s="41"/>
      <c r="BC1048075" s="41"/>
      <c r="BD1048075" s="41"/>
      <c r="BE1048075" s="41"/>
      <c r="BF1048075" s="41"/>
      <c r="BG1048075" s="186"/>
      <c r="BH1048075" s="186"/>
      <c r="BI1048075" s="180"/>
      <c r="BJ1048075" s="41"/>
      <c r="BK1048075" s="41"/>
      <c r="BL1048075" s="41"/>
      <c r="BM1048075" s="41"/>
      <c r="BN1048075" s="41"/>
      <c r="BO1048075" s="41"/>
      <c r="BP1048075" s="41"/>
      <c r="BQ1048075" s="41"/>
      <c r="BR1048075" s="41"/>
      <c r="BS1048075" s="41"/>
      <c r="BT1048075" s="41"/>
      <c r="BU1048075" s="41"/>
      <c r="BV1048075" s="186"/>
      <c r="BW1048075" s="186"/>
      <c r="BX1048075" s="186"/>
      <c r="BY1048075" s="186"/>
      <c r="BZ1048075" s="186"/>
      <c r="CA1048075" s="186"/>
      <c r="CB1048075" s="186"/>
      <c r="CC1048075" s="186"/>
      <c r="CD1048075" s="187"/>
    </row>
    <row r="1048076" spans="1:82" s="43" customFormat="1" ht="165.75" thickBot="1" x14ac:dyDescent="0.25">
      <c r="A1048076" s="173" t="s">
        <v>151</v>
      </c>
      <c r="B1048076" s="97" t="s">
        <v>147</v>
      </c>
      <c r="C1048076" s="172" t="s">
        <v>183</v>
      </c>
      <c r="D1048076" s="169"/>
      <c r="E1048076" s="169"/>
      <c r="F1048076" s="92" t="s">
        <v>246</v>
      </c>
      <c r="G1048076" s="93" t="s">
        <v>35</v>
      </c>
      <c r="H1048076" s="250" t="s">
        <v>39</v>
      </c>
      <c r="I1048076" s="287" t="s">
        <v>105</v>
      </c>
      <c r="J1048076" s="97" t="s">
        <v>355</v>
      </c>
      <c r="K1048076" s="4"/>
      <c r="L1048076" s="4"/>
      <c r="M1048076" s="97" t="s">
        <v>143</v>
      </c>
      <c r="N1048076" s="4"/>
      <c r="O1048076" s="4"/>
      <c r="P1048076" s="4"/>
      <c r="Q1048076" s="4"/>
      <c r="R1048076" s="97" t="s">
        <v>369</v>
      </c>
      <c r="S1048076" s="4"/>
      <c r="T1048076" s="4"/>
      <c r="U1048076" s="4"/>
      <c r="V1048076" s="4"/>
      <c r="W1048076" s="4"/>
      <c r="X1048076" s="151"/>
      <c r="Y1048076" s="151"/>
      <c r="Z1048076" s="4" t="s">
        <v>303</v>
      </c>
      <c r="AA1048076" s="3"/>
      <c r="AB1048076" s="151"/>
      <c r="AC1048076" s="151"/>
      <c r="AD1048076" s="151"/>
      <c r="AE1048076" s="4"/>
      <c r="AF1048076" s="91" t="s">
        <v>279</v>
      </c>
      <c r="AG1048076" s="154"/>
      <c r="AH1048076" s="151"/>
      <c r="AI1048076" s="151"/>
      <c r="AJ1048076" s="101" t="s">
        <v>280</v>
      </c>
      <c r="AK1048076" s="100" t="s">
        <v>284</v>
      </c>
      <c r="AL1048076" s="154"/>
      <c r="AM1048076" s="151"/>
      <c r="AN1048076" s="151"/>
      <c r="AO1048076" s="4"/>
      <c r="AP1048076" s="4"/>
      <c r="AQ1048076" s="34"/>
      <c r="AR1048076" s="4"/>
      <c r="AS1048076" s="100" t="s">
        <v>82</v>
      </c>
      <c r="AV1048076" s="109" t="s">
        <v>84</v>
      </c>
      <c r="AW1048076" s="1" t="s">
        <v>85</v>
      </c>
      <c r="AX1048076" s="104" t="s">
        <v>86</v>
      </c>
      <c r="AY1048076" s="102" t="s">
        <v>171</v>
      </c>
      <c r="BH1048076" s="41"/>
      <c r="BI1048076" s="41"/>
      <c r="BJ1048076" s="41"/>
      <c r="BK1048076" s="41"/>
      <c r="BL1048076" s="41"/>
      <c r="BM1048076" s="41"/>
      <c r="BN1048076" s="41"/>
      <c r="BO1048076" s="41"/>
      <c r="BP1048076" s="41"/>
      <c r="BQ1048076" s="41"/>
      <c r="BR1048076" s="41"/>
      <c r="BS1048076" s="41"/>
      <c r="BT1048076" s="41"/>
      <c r="BU1048076" s="41"/>
      <c r="BV1048076" s="41"/>
      <c r="BW1048076" s="41"/>
      <c r="BX1048076" s="41"/>
      <c r="BY1048076" s="41"/>
      <c r="BZ1048076" s="41"/>
      <c r="CA1048076" s="41"/>
      <c r="CB1048076" s="41"/>
      <c r="CC1048076" s="41"/>
      <c r="CD1048076" s="41"/>
    </row>
    <row r="1048077" spans="1:82" ht="180.75" thickBot="1" x14ac:dyDescent="0.25">
      <c r="B1048077" s="97" t="s">
        <v>159</v>
      </c>
      <c r="C1048077" s="172" t="s">
        <v>184</v>
      </c>
      <c r="D1048077" s="169"/>
      <c r="E1048077" s="169"/>
      <c r="G1048077" s="93" t="s">
        <v>218</v>
      </c>
      <c r="H1048077" s="250" t="s">
        <v>451</v>
      </c>
      <c r="I1048077" s="287" t="s">
        <v>136</v>
      </c>
      <c r="J1048077" s="98" t="s">
        <v>368</v>
      </c>
      <c r="M1048077" s="97" t="s">
        <v>99</v>
      </c>
      <c r="R1048077" s="107" t="s">
        <v>305</v>
      </c>
      <c r="Z1048077" s="4" t="s">
        <v>304</v>
      </c>
      <c r="AF1048077" s="1"/>
      <c r="AG1048077" s="154"/>
      <c r="AK1048077" s="100" t="s">
        <v>285</v>
      </c>
      <c r="AL1048077" s="154"/>
      <c r="AS1048077" s="101" t="s">
        <v>83</v>
      </c>
      <c r="AU1048077" s="43"/>
      <c r="AV1048077" s="109"/>
      <c r="AW1048077" s="1" t="s">
        <v>87</v>
      </c>
      <c r="AX1048077" s="104" t="s">
        <v>85</v>
      </c>
      <c r="AY1048077" s="102" t="s">
        <v>170</v>
      </c>
      <c r="BI1048077" s="1"/>
      <c r="BJ1048077" s="1"/>
      <c r="BK1048077" s="41"/>
      <c r="BL1048077" s="41"/>
      <c r="BM1048077" s="41"/>
      <c r="BN1048077" s="41"/>
      <c r="BO1048077" s="41"/>
      <c r="BP1048077" s="41"/>
      <c r="BQ1048077" s="41"/>
      <c r="BR1048077" s="41"/>
      <c r="BS1048077" s="41"/>
      <c r="BT1048077" s="41"/>
      <c r="BU1048077" s="1"/>
      <c r="BV1048077" s="1"/>
      <c r="BW1048077" s="1"/>
      <c r="BX1048077" s="1"/>
      <c r="BY1048077" s="1"/>
      <c r="BZ1048077" s="1"/>
      <c r="CA1048077" s="1"/>
      <c r="CB1048077" s="1"/>
      <c r="CC1048077" s="1"/>
      <c r="CD1048077" s="1"/>
    </row>
    <row r="1048078" spans="1:82" ht="135" x14ac:dyDescent="0.2">
      <c r="B1048078" s="97" t="s">
        <v>162</v>
      </c>
      <c r="C1048078" s="172" t="s">
        <v>185</v>
      </c>
      <c r="D1048078" s="169"/>
      <c r="E1048078" s="169"/>
      <c r="G1048078" s="93" t="s">
        <v>34</v>
      </c>
      <c r="H1048078" s="250" t="s">
        <v>38</v>
      </c>
      <c r="I1048078" s="288" t="s">
        <v>106</v>
      </c>
      <c r="M1048078" s="97" t="s">
        <v>144</v>
      </c>
      <c r="R1048078" s="97" t="s">
        <v>298</v>
      </c>
      <c r="AF1048078" s="1"/>
      <c r="AG1048078" s="154"/>
      <c r="AK1048078" s="100" t="s">
        <v>440</v>
      </c>
      <c r="AL1048078" s="154"/>
      <c r="AS1048078" s="43"/>
      <c r="AU1048078" s="43"/>
      <c r="AV1048078" s="109"/>
      <c r="AW1048078" s="1" t="s">
        <v>88</v>
      </c>
      <c r="AX1048078" s="104" t="s">
        <v>87</v>
      </c>
      <c r="AY1048078" s="102" t="s">
        <v>163</v>
      </c>
      <c r="AZ1048078" s="1"/>
      <c r="BG1048078" s="1"/>
      <c r="BH1048078" s="1"/>
      <c r="BI1048078" s="1"/>
      <c r="BJ1048078" s="1"/>
      <c r="BK1048078" s="41"/>
      <c r="BL1048078" s="41"/>
      <c r="BM1048078" s="41"/>
      <c r="BN1048078" s="41"/>
      <c r="BO1048078" s="41"/>
      <c r="BP1048078" s="41"/>
      <c r="BQ1048078" s="41"/>
      <c r="BR1048078" s="41"/>
      <c r="BS1048078" s="41"/>
      <c r="BT1048078" s="41"/>
      <c r="BU1048078" s="1"/>
      <c r="BV1048078" s="1"/>
      <c r="BW1048078" s="1"/>
      <c r="BX1048078" s="1"/>
      <c r="BY1048078" s="1"/>
      <c r="BZ1048078" s="1"/>
      <c r="CA1048078" s="1"/>
      <c r="CB1048078" s="1"/>
      <c r="CC1048078" s="1"/>
      <c r="CD1048078" s="1"/>
    </row>
    <row r="1048079" spans="1:82" ht="115.5" thickBot="1" x14ac:dyDescent="0.25">
      <c r="B1048079" s="97" t="s">
        <v>157</v>
      </c>
      <c r="C1048079" s="168" t="s">
        <v>186</v>
      </c>
      <c r="D1048079" s="82"/>
      <c r="E1048079" s="82"/>
      <c r="G1048079" s="93" t="s">
        <v>33</v>
      </c>
      <c r="H1048079" s="250" t="s">
        <v>37</v>
      </c>
      <c r="I1048079" s="288" t="s">
        <v>139</v>
      </c>
      <c r="M1048079" s="98" t="s">
        <v>121</v>
      </c>
      <c r="R1048079" s="98" t="s">
        <v>299</v>
      </c>
      <c r="AK1048079" s="100" t="s">
        <v>286</v>
      </c>
      <c r="AL1048079" s="154"/>
      <c r="AS1048079" s="43"/>
      <c r="AU1048079" s="43"/>
      <c r="AV1048079" s="110"/>
      <c r="AW1048079" s="216"/>
      <c r="AX1048079" s="105" t="s">
        <v>88</v>
      </c>
      <c r="AY1048079" s="223" t="s">
        <v>181</v>
      </c>
      <c r="AZ1048079" s="1"/>
      <c r="BA1048079" s="1"/>
      <c r="BB1048079" s="1"/>
      <c r="BC1048079" s="1"/>
      <c r="BD1048079" s="1"/>
      <c r="BE1048079" s="1"/>
      <c r="BF1048079" s="1"/>
      <c r="BG1048079" s="1"/>
      <c r="BH1048079" s="1"/>
      <c r="BI1048079" s="1"/>
      <c r="BJ1048079" s="1"/>
      <c r="BK1048079" s="41"/>
      <c r="BL1048079" s="41"/>
      <c r="BM1048079" s="41"/>
      <c r="BN1048079" s="41"/>
      <c r="BO1048079" s="41"/>
      <c r="BP1048079" s="41"/>
      <c r="BQ1048079" s="41"/>
      <c r="BR1048079" s="41"/>
      <c r="BS1048079" s="41"/>
      <c r="BT1048079" s="41"/>
      <c r="BU1048079" s="1"/>
      <c r="BV1048079" s="1"/>
      <c r="BW1048079" s="1"/>
      <c r="BX1048079" s="1"/>
      <c r="BY1048079" s="1"/>
      <c r="BZ1048079" s="1"/>
      <c r="CA1048079" s="1"/>
      <c r="CB1048079" s="1"/>
      <c r="CC1048079" s="1"/>
      <c r="CD1048079" s="1"/>
    </row>
    <row r="1048080" spans="1:82" ht="102.75" thickBot="1" x14ac:dyDescent="0.25">
      <c r="B1048080" s="97" t="s">
        <v>160</v>
      </c>
      <c r="C1048080" s="168" t="s">
        <v>189</v>
      </c>
      <c r="D1048080" s="82"/>
      <c r="E1048080" s="82"/>
      <c r="G1048080" s="94" t="s">
        <v>32</v>
      </c>
      <c r="H1048080" s="251" t="s">
        <v>216</v>
      </c>
      <c r="I1048080" s="288" t="s">
        <v>102</v>
      </c>
      <c r="AK1048080" s="100" t="s">
        <v>287</v>
      </c>
      <c r="AL1048080" s="154"/>
      <c r="AS1048080" s="43"/>
      <c r="AU1048080" s="43"/>
      <c r="AY1048080" s="223" t="s">
        <v>180</v>
      </c>
      <c r="AZ1048080" s="1"/>
      <c r="BA1048080" s="1"/>
      <c r="BB1048080" s="1"/>
      <c r="BC1048080" s="1"/>
      <c r="BD1048080" s="1"/>
      <c r="BE1048080" s="1"/>
      <c r="BF1048080" s="1"/>
      <c r="BG1048080" s="1"/>
      <c r="BH1048080" s="1"/>
      <c r="BI1048080" s="1"/>
      <c r="BJ1048080" s="1"/>
      <c r="BK1048080" s="1"/>
      <c r="BL1048080" s="1"/>
      <c r="BM1048080" s="1"/>
      <c r="BN1048080" s="1"/>
      <c r="BO1048080" s="1"/>
      <c r="BP1048080" s="1"/>
      <c r="BQ1048080" s="1"/>
      <c r="BR1048080" s="1"/>
      <c r="BS1048080" s="1"/>
      <c r="BT1048080" s="1"/>
      <c r="BU1048080" s="1"/>
      <c r="BV1048080" s="1"/>
      <c r="BW1048080" s="1"/>
      <c r="BX1048080" s="1"/>
      <c r="BY1048080" s="1"/>
      <c r="BZ1048080" s="1"/>
      <c r="CA1048080" s="1"/>
      <c r="CB1048080" s="1"/>
      <c r="CC1048080" s="1"/>
      <c r="CD1048080" s="1"/>
    </row>
    <row r="1048081" spans="2:82" ht="192" thickBot="1" x14ac:dyDescent="0.25">
      <c r="B1048081" s="97" t="s">
        <v>161</v>
      </c>
      <c r="C1048081" s="168" t="s">
        <v>190</v>
      </c>
      <c r="D1048081" s="82"/>
      <c r="E1048081" s="82"/>
      <c r="I1048081" s="288" t="s">
        <v>104</v>
      </c>
      <c r="J1048081" s="278" t="s">
        <v>24</v>
      </c>
      <c r="K1048081" s="279"/>
      <c r="L1048081" s="279"/>
      <c r="M1048081" s="279"/>
      <c r="N1048081" s="279"/>
      <c r="O1048081" s="279"/>
      <c r="P1048081" s="279"/>
      <c r="Q1048081" s="279"/>
      <c r="R1048081" s="279"/>
      <c r="S1048081" s="279"/>
      <c r="T1048081" s="279"/>
      <c r="U1048081" s="279"/>
      <c r="V1048081" s="279"/>
      <c r="W1048081" s="279"/>
      <c r="X1048081" s="279"/>
      <c r="Y1048081" s="279"/>
      <c r="Z1048081" s="279"/>
      <c r="AA1048081" s="279"/>
      <c r="AB1048081" s="279"/>
      <c r="AC1048081" s="279"/>
      <c r="AD1048081" s="279"/>
      <c r="AE1048081" s="279"/>
      <c r="AF1048081" s="280"/>
      <c r="AG1048081" s="157"/>
      <c r="AH1048081" s="158"/>
      <c r="AI1048081" s="158"/>
      <c r="AJ1048081" s="114"/>
      <c r="AK1048081" s="100" t="s">
        <v>288</v>
      </c>
      <c r="AL1048081" s="159"/>
      <c r="AM1048081" s="158"/>
      <c r="AN1048081" s="158"/>
      <c r="AO1048081" s="114"/>
      <c r="AP1048081" s="114"/>
      <c r="AR1048081" s="114"/>
      <c r="AS1048081" s="114"/>
      <c r="AU1048081" s="43"/>
      <c r="AY1048081" s="102" t="s">
        <v>176</v>
      </c>
      <c r="AZ1048081" s="1"/>
      <c r="BF1048081" s="1"/>
      <c r="BG1048081" s="1"/>
      <c r="BH1048081" s="1"/>
      <c r="BI1048081" s="1"/>
      <c r="BJ1048081" s="1"/>
      <c r="BK1048081" s="1"/>
      <c r="BL1048081" s="1"/>
      <c r="BM1048081" s="1"/>
      <c r="BN1048081" s="1"/>
      <c r="BO1048081" s="1"/>
      <c r="BP1048081" s="1"/>
      <c r="BQ1048081" s="1"/>
      <c r="BR1048081" s="1"/>
      <c r="BS1048081" s="1"/>
      <c r="BT1048081" s="1"/>
      <c r="BU1048081" s="1"/>
      <c r="BV1048081" s="1"/>
      <c r="BW1048081" s="1"/>
      <c r="BX1048081" s="1"/>
      <c r="BY1048081" s="1"/>
      <c r="BZ1048081" s="1"/>
      <c r="CA1048081" s="1"/>
      <c r="CB1048081" s="1"/>
      <c r="CC1048081" s="1"/>
      <c r="CD1048081" s="1"/>
    </row>
    <row r="1048082" spans="2:82" ht="89.25" x14ac:dyDescent="0.2">
      <c r="B1048082" s="97" t="s">
        <v>148</v>
      </c>
      <c r="C1048082" s="168" t="s">
        <v>188</v>
      </c>
      <c r="D1048082" s="82"/>
      <c r="E1048082" s="82"/>
      <c r="I1048082" s="288" t="s">
        <v>103</v>
      </c>
      <c r="J1048082" s="103" t="s">
        <v>109</v>
      </c>
      <c r="K1048082" s="103" t="s">
        <v>105</v>
      </c>
      <c r="L1048082" s="103" t="s">
        <v>136</v>
      </c>
      <c r="M1048082" s="103" t="s">
        <v>106</v>
      </c>
      <c r="N1048082" s="103" t="s">
        <v>139</v>
      </c>
      <c r="O1048082" s="106" t="s">
        <v>102</v>
      </c>
      <c r="P1048082" s="34"/>
      <c r="Q1048082" s="103" t="s">
        <v>104</v>
      </c>
      <c r="R1048082" s="103" t="s">
        <v>103</v>
      </c>
      <c r="S1048082" s="103" t="s">
        <v>108</v>
      </c>
      <c r="V1048082" s="103" t="s">
        <v>100</v>
      </c>
      <c r="W1048082" s="88"/>
      <c r="X1048082" s="153"/>
      <c r="Y1048082" s="153"/>
      <c r="Z1048082" s="88"/>
      <c r="AA1048082" s="203"/>
      <c r="AB1048082" s="153"/>
      <c r="AE1048082" s="103" t="s">
        <v>140</v>
      </c>
      <c r="AF1048082" s="227" t="s">
        <v>40</v>
      </c>
      <c r="AG1048082" s="153"/>
      <c r="AH1048082" s="155"/>
      <c r="AI1048082" s="155"/>
      <c r="AJ1048082" s="43"/>
      <c r="AK1048082" s="116" t="s">
        <v>289</v>
      </c>
      <c r="AL1048082" s="154"/>
      <c r="AU1048082" s="43"/>
      <c r="AW1048082" s="217"/>
      <c r="AX1048082" s="42"/>
      <c r="AY1048082" s="102" t="s">
        <v>177</v>
      </c>
      <c r="AZ1048082" s="1"/>
      <c r="BA1048082" s="1"/>
      <c r="BB1048082" s="1"/>
      <c r="BC1048082" s="1"/>
      <c r="BD1048082" s="1"/>
      <c r="BE1048082" s="1"/>
      <c r="BF1048082" s="1"/>
      <c r="BG1048082" s="1"/>
      <c r="BH1048082" s="1"/>
      <c r="BI1048082" s="1"/>
      <c r="BJ1048082" s="1"/>
      <c r="BK1048082" s="1"/>
      <c r="BL1048082" s="1"/>
      <c r="BM1048082" s="1"/>
      <c r="BN1048082" s="1"/>
      <c r="BO1048082" s="1"/>
      <c r="BP1048082" s="1"/>
      <c r="BQ1048082" s="1"/>
      <c r="BR1048082" s="1"/>
      <c r="BS1048082" s="1"/>
      <c r="BT1048082" s="1"/>
      <c r="BU1048082" s="1"/>
      <c r="BV1048082" s="1"/>
      <c r="BW1048082" s="1"/>
      <c r="BX1048082" s="1"/>
      <c r="BY1048082" s="1"/>
      <c r="BZ1048082" s="1"/>
      <c r="CA1048082" s="1"/>
      <c r="CB1048082" s="1"/>
      <c r="CC1048082" s="1"/>
      <c r="CD1048082" s="1"/>
    </row>
    <row r="1048083" spans="2:82" ht="140.25" x14ac:dyDescent="0.2">
      <c r="B1048083" s="97" t="s">
        <v>149</v>
      </c>
      <c r="C1048083" s="168" t="s">
        <v>388</v>
      </c>
      <c r="D1048083" s="82"/>
      <c r="E1048083" s="82"/>
      <c r="I1048083" s="288" t="s">
        <v>108</v>
      </c>
      <c r="J1048083" s="102" t="s">
        <v>133</v>
      </c>
      <c r="K1048083" s="100" t="s">
        <v>133</v>
      </c>
      <c r="L1048083" s="100" t="s">
        <v>133</v>
      </c>
      <c r="M1048083" s="100" t="s">
        <v>133</v>
      </c>
      <c r="N1048083" s="102" t="s">
        <v>133</v>
      </c>
      <c r="O1048083" s="104" t="s">
        <v>133</v>
      </c>
      <c r="Q1048083" s="100" t="s">
        <v>133</v>
      </c>
      <c r="R1048083" s="102" t="s">
        <v>133</v>
      </c>
      <c r="S1048083" s="100" t="s">
        <v>133</v>
      </c>
      <c r="V1048083" s="100" t="s">
        <v>133</v>
      </c>
      <c r="W1048083" s="82"/>
      <c r="X1048083" s="154"/>
      <c r="Y1048083" s="154"/>
      <c r="Z1048083" s="82"/>
      <c r="AA1048083" s="1"/>
      <c r="AB1048083" s="154"/>
      <c r="AE1048083" s="102" t="s">
        <v>133</v>
      </c>
      <c r="AF1048083" s="102" t="s">
        <v>133</v>
      </c>
      <c r="AG1048083" s="154"/>
      <c r="AH1048083" s="155"/>
      <c r="AI1048083" s="155"/>
      <c r="AJ1048083" s="43"/>
      <c r="AK1048083" s="100" t="s">
        <v>290</v>
      </c>
      <c r="AL1048083" s="154"/>
      <c r="AU1048083" s="43"/>
      <c r="AW1048083" s="217"/>
      <c r="AY1048083" s="102" t="s">
        <v>178</v>
      </c>
      <c r="BJ1048083" s="43"/>
      <c r="BK1048083" s="1"/>
      <c r="BL1048083" s="1"/>
      <c r="BM1048083" s="1"/>
      <c r="BN1048083" s="1"/>
      <c r="BO1048083" s="1"/>
      <c r="BP1048083" s="1"/>
      <c r="BQ1048083" s="1"/>
      <c r="BR1048083" s="1"/>
      <c r="BS1048083" s="1"/>
      <c r="BT1048083" s="1"/>
      <c r="BU1048083" s="1"/>
      <c r="BV1048083" s="1"/>
      <c r="BW1048083" s="1"/>
      <c r="BX1048083" s="1"/>
      <c r="BY1048083" s="1"/>
      <c r="BZ1048083" s="1"/>
      <c r="CA1048083" s="1"/>
      <c r="CB1048083" s="1"/>
      <c r="CC1048083" s="1"/>
      <c r="CD1048083" s="1"/>
    </row>
    <row r="1048084" spans="2:82" ht="90" thickBot="1" x14ac:dyDescent="0.25">
      <c r="B1048084" s="98" t="s">
        <v>156</v>
      </c>
      <c r="C1048084" s="174" t="s">
        <v>187</v>
      </c>
      <c r="D1048084" s="82"/>
      <c r="E1048084" s="82"/>
      <c r="I1048084" s="288" t="s">
        <v>100</v>
      </c>
      <c r="J1048084" s="100" t="s">
        <v>137</v>
      </c>
      <c r="K1048084" s="100" t="s">
        <v>137</v>
      </c>
      <c r="L1048084" s="100" t="s">
        <v>137</v>
      </c>
      <c r="M1048084" s="100" t="s">
        <v>137</v>
      </c>
      <c r="N1048084" s="100" t="s">
        <v>137</v>
      </c>
      <c r="O1048084" s="104" t="s">
        <v>137</v>
      </c>
      <c r="Q1048084" s="100" t="s">
        <v>137</v>
      </c>
      <c r="R1048084" s="100" t="s">
        <v>137</v>
      </c>
      <c r="S1048084" s="100" t="s">
        <v>134</v>
      </c>
      <c r="V1048084" s="100" t="s">
        <v>137</v>
      </c>
      <c r="W1048084" s="82"/>
      <c r="X1048084" s="154"/>
      <c r="Y1048084" s="154"/>
      <c r="Z1048084" s="82"/>
      <c r="AA1048084" s="1"/>
      <c r="AB1048084" s="154"/>
      <c r="AE1048084" s="100" t="s">
        <v>137</v>
      </c>
      <c r="AF1048084" s="102" t="s">
        <v>137</v>
      </c>
      <c r="AG1048084" s="154"/>
      <c r="AH1048084" s="155"/>
      <c r="AI1048084" s="155"/>
      <c r="AJ1048084" s="43"/>
      <c r="AK1048084" s="101" t="s">
        <v>291</v>
      </c>
      <c r="AU1048084" s="43"/>
      <c r="AW1048084" s="217"/>
      <c r="AY1048084" s="102" t="s">
        <v>172</v>
      </c>
      <c r="BK1048084" s="1"/>
      <c r="BL1048084" s="1"/>
      <c r="BM1048084" s="1"/>
      <c r="BN1048084" s="1"/>
      <c r="BO1048084" s="1"/>
      <c r="BP1048084" s="1"/>
      <c r="BQ1048084" s="1"/>
      <c r="BR1048084" s="1"/>
      <c r="BS1048084" s="1"/>
      <c r="BT1048084" s="1"/>
      <c r="BU1048084" s="1"/>
      <c r="BV1048084" s="1"/>
      <c r="BW1048084" s="1"/>
      <c r="BX1048084" s="1"/>
      <c r="BY1048084" s="1"/>
      <c r="BZ1048084" s="1"/>
      <c r="CA1048084" s="1"/>
      <c r="CB1048084" s="1"/>
      <c r="CC1048084" s="1"/>
      <c r="CD1048084" s="1"/>
    </row>
    <row r="1048085" spans="2:82" ht="36.75" thickBot="1" x14ac:dyDescent="0.25">
      <c r="B1048085" s="82"/>
      <c r="C1048085" s="82"/>
      <c r="D1048085" s="82"/>
      <c r="E1048085" s="82"/>
      <c r="I1048085" s="288" t="s">
        <v>141</v>
      </c>
      <c r="J1048085" s="100" t="s">
        <v>134</v>
      </c>
      <c r="K1048085" s="100" t="s">
        <v>134</v>
      </c>
      <c r="L1048085" s="101" t="s">
        <v>134</v>
      </c>
      <c r="M1048085" s="100" t="s">
        <v>134</v>
      </c>
      <c r="N1048085" s="100" t="s">
        <v>134</v>
      </c>
      <c r="O1048085" s="104" t="s">
        <v>134</v>
      </c>
      <c r="Q1048085" s="100" t="s">
        <v>134</v>
      </c>
      <c r="R1048085" s="100" t="s">
        <v>134</v>
      </c>
      <c r="S1048085" s="101" t="s">
        <v>135</v>
      </c>
      <c r="V1048085" s="100" t="s">
        <v>134</v>
      </c>
      <c r="W1048085" s="82"/>
      <c r="X1048085" s="154"/>
      <c r="Y1048085" s="154"/>
      <c r="Z1048085" s="82"/>
      <c r="AA1048085" s="1"/>
      <c r="AB1048085" s="154"/>
      <c r="AE1048085" s="100" t="s">
        <v>134</v>
      </c>
      <c r="AF1048085" s="102" t="s">
        <v>134</v>
      </c>
      <c r="AG1048085" s="154"/>
      <c r="AH1048085" s="155"/>
      <c r="AI1048085" s="155"/>
      <c r="AJ1048085" s="43"/>
      <c r="AU1048085" s="43"/>
      <c r="AW1048085" s="217"/>
      <c r="AY1048085" s="102" t="s">
        <v>411</v>
      </c>
      <c r="BK1048085" s="1"/>
      <c r="BL1048085" s="1"/>
      <c r="BM1048085" s="1"/>
      <c r="BN1048085" s="1"/>
      <c r="BO1048085" s="1"/>
      <c r="BP1048085" s="1"/>
      <c r="BQ1048085" s="1"/>
      <c r="BR1048085" s="1"/>
      <c r="BS1048085" s="1"/>
      <c r="BT1048085" s="1"/>
      <c r="BU1048085" s="1"/>
      <c r="BV1048085" s="1"/>
      <c r="BW1048085" s="1"/>
      <c r="BX1048085" s="1"/>
      <c r="BY1048085" s="1"/>
      <c r="BZ1048085" s="1"/>
      <c r="CA1048085" s="1"/>
      <c r="CB1048085" s="1"/>
      <c r="CC1048085" s="1"/>
      <c r="CD1048085" s="1"/>
    </row>
    <row r="1048086" spans="2:82" ht="59.45" customHeight="1" thickBot="1" x14ac:dyDescent="0.25">
      <c r="B1048086" s="184" t="s">
        <v>429</v>
      </c>
      <c r="C1048086" s="184" t="s">
        <v>423</v>
      </c>
      <c r="D1048086" s="88"/>
      <c r="E1048086" s="88"/>
      <c r="I1048086" s="289"/>
      <c r="J1048086" s="100" t="s">
        <v>138</v>
      </c>
      <c r="K1048086" s="100" t="s">
        <v>138</v>
      </c>
      <c r="L1048086" s="43"/>
      <c r="M1048086" s="100" t="s">
        <v>138</v>
      </c>
      <c r="O1048086" s="104" t="s">
        <v>138</v>
      </c>
      <c r="Q1048086" s="100" t="s">
        <v>138</v>
      </c>
      <c r="R1048086" s="100" t="s">
        <v>138</v>
      </c>
      <c r="V1048086" s="100" t="s">
        <v>138</v>
      </c>
      <c r="W1048086" s="82"/>
      <c r="X1048086" s="154"/>
      <c r="Y1048086" s="154"/>
      <c r="Z1048086" s="82"/>
      <c r="AA1048086" s="1"/>
      <c r="AB1048086" s="154"/>
      <c r="AE1048086" s="100" t="s">
        <v>138</v>
      </c>
      <c r="AF1048086" s="102" t="s">
        <v>138</v>
      </c>
      <c r="AG1048086" s="154"/>
      <c r="AH1048086" s="155"/>
      <c r="AI1048086" s="155"/>
      <c r="AJ1048086" s="43"/>
      <c r="AU1048086" s="43"/>
      <c r="AW1048086" s="217"/>
      <c r="AY1048086" s="102" t="s">
        <v>174</v>
      </c>
      <c r="BJ1048086" s="43"/>
      <c r="BK1048086" s="1"/>
      <c r="BL1048086" s="1"/>
      <c r="BM1048086" s="1"/>
      <c r="BN1048086" s="1"/>
      <c r="BO1048086" s="1"/>
      <c r="BP1048086" s="1"/>
      <c r="BQ1048086" s="1"/>
      <c r="BR1048086" s="1"/>
      <c r="BS1048086" s="1"/>
      <c r="BT1048086" s="1"/>
      <c r="BU1048086" s="1"/>
      <c r="BV1048086" s="1"/>
      <c r="BW1048086" s="1"/>
      <c r="BX1048086" s="1"/>
      <c r="BY1048086" s="1"/>
      <c r="BZ1048086" s="1"/>
      <c r="CA1048086" s="1"/>
      <c r="CB1048086" s="1"/>
      <c r="CC1048086" s="1"/>
      <c r="CD1048086" s="1"/>
    </row>
    <row r="1048087" spans="2:82" ht="77.25" thickBot="1" x14ac:dyDescent="0.25">
      <c r="B1048087" s="181" t="s">
        <v>433</v>
      </c>
      <c r="C1048087" s="182" t="s">
        <v>424</v>
      </c>
      <c r="D1048087" s="170"/>
      <c r="E1048087" s="170"/>
      <c r="J1048087" s="101" t="s">
        <v>135</v>
      </c>
      <c r="K1048087" s="101" t="s">
        <v>135</v>
      </c>
      <c r="L1048087" s="43"/>
      <c r="M1048087" s="101" t="s">
        <v>135</v>
      </c>
      <c r="O1048087" s="105" t="s">
        <v>135</v>
      </c>
      <c r="Q1048087" s="101" t="s">
        <v>135</v>
      </c>
      <c r="R1048087" s="101" t="s">
        <v>135</v>
      </c>
      <c r="V1048087" s="101" t="s">
        <v>135</v>
      </c>
      <c r="W1048087" s="82"/>
      <c r="X1048087" s="154"/>
      <c r="Y1048087" s="154"/>
      <c r="Z1048087" s="82"/>
      <c r="AA1048087" s="1"/>
      <c r="AB1048087" s="154"/>
      <c r="AE1048087" s="101" t="s">
        <v>135</v>
      </c>
      <c r="AF1048087" s="228" t="s">
        <v>135</v>
      </c>
      <c r="AG1048087" s="154"/>
      <c r="AH1048087" s="155"/>
      <c r="AI1048087" s="155"/>
      <c r="AJ1048087" s="43"/>
      <c r="AU1048087" s="43"/>
      <c r="AW1048087" s="217"/>
      <c r="AY1048087" s="102" t="s">
        <v>173</v>
      </c>
    </row>
    <row r="1048088" spans="2:82" ht="51" x14ac:dyDescent="0.25">
      <c r="B1048088" s="181" t="s">
        <v>434</v>
      </c>
      <c r="C1048088" s="182" t="s">
        <v>425</v>
      </c>
      <c r="D1048088" s="171"/>
      <c r="E1048088" s="171"/>
      <c r="AS1048088" s="43"/>
      <c r="AU1048088" s="43"/>
      <c r="AW1048088" s="217"/>
      <c r="AY1048088" s="102" t="s">
        <v>175</v>
      </c>
    </row>
    <row r="1048089" spans="2:82" ht="51" x14ac:dyDescent="0.25">
      <c r="B1048089" s="181" t="s">
        <v>435</v>
      </c>
      <c r="C1048089" s="183" t="s">
        <v>426</v>
      </c>
      <c r="D1048089" s="171"/>
      <c r="E1048089" s="171"/>
      <c r="AS1048089" s="43"/>
      <c r="AU1048089" s="43"/>
      <c r="AW1048089" s="217"/>
      <c r="AY1048089" s="102" t="s">
        <v>169</v>
      </c>
    </row>
    <row r="1048090" spans="2:82" ht="76.5" x14ac:dyDescent="0.2">
      <c r="B1048090" s="181" t="s">
        <v>436</v>
      </c>
      <c r="C1048090" s="182" t="s">
        <v>427</v>
      </c>
      <c r="D1048090" s="170"/>
      <c r="E1048090" s="170"/>
      <c r="AS1048090" s="43"/>
      <c r="AU1048090" s="43"/>
      <c r="AW1048090" s="217"/>
      <c r="AY1048090" s="224" t="s">
        <v>442</v>
      </c>
    </row>
    <row r="1048091" spans="2:82" ht="127.5" x14ac:dyDescent="0.2">
      <c r="B1048091" s="181" t="s">
        <v>437</v>
      </c>
      <c r="C1048091" s="182" t="s">
        <v>428</v>
      </c>
      <c r="D1048091" s="170"/>
      <c r="E1048091" s="170"/>
      <c r="AS1048091" s="43"/>
      <c r="AU1048091" s="43"/>
      <c r="AW1048091" s="217"/>
      <c r="AY1048091" s="224" t="s">
        <v>443</v>
      </c>
    </row>
    <row r="1048092" spans="2:82" ht="43.15" customHeight="1" x14ac:dyDescent="0.2">
      <c r="E1048092" s="170"/>
      <c r="AS1048092" s="43"/>
      <c r="AU1048092" s="43"/>
      <c r="AY1048092" s="102" t="s">
        <v>168</v>
      </c>
    </row>
    <row r="1048093" spans="2:82" ht="52.15" customHeight="1" x14ac:dyDescent="0.2">
      <c r="E1048093" s="82"/>
      <c r="AS1048093" s="43"/>
      <c r="AU1048093" s="43"/>
      <c r="AY1048093" s="102" t="s">
        <v>242</v>
      </c>
    </row>
    <row r="1048094" spans="2:82" ht="55.9" customHeight="1" x14ac:dyDescent="0.2">
      <c r="AS1048094" s="43"/>
      <c r="AU1048094" s="43"/>
      <c r="AY1048094" s="102" t="s">
        <v>179</v>
      </c>
    </row>
    <row r="1048095" spans="2:82" x14ac:dyDescent="0.2">
      <c r="AS1048095" s="43"/>
      <c r="AU1048095" s="43"/>
      <c r="AY1048095" s="102" t="s">
        <v>154</v>
      </c>
    </row>
    <row r="1048096" spans="2:82" ht="54.6" customHeight="1" x14ac:dyDescent="0.2">
      <c r="AS1048096" s="43"/>
      <c r="AU1048096" s="43"/>
      <c r="AY1048096" s="102" t="s">
        <v>236</v>
      </c>
    </row>
    <row r="1048097" spans="1:64" ht="39" customHeight="1" x14ac:dyDescent="0.2">
      <c r="I1048097" s="290"/>
      <c r="AS1048097" s="43"/>
      <c r="AU1048097" s="43"/>
      <c r="AY1048097" s="102" t="s">
        <v>239</v>
      </c>
    </row>
    <row r="1048098" spans="1:64" ht="43.9" customHeight="1" x14ac:dyDescent="0.2">
      <c r="I1048098" s="290"/>
      <c r="N1048098" s="34"/>
      <c r="AS1048098" s="43"/>
      <c r="AU1048098" s="43"/>
      <c r="AY1048098" s="102" t="s">
        <v>237</v>
      </c>
    </row>
    <row r="1048099" spans="1:64" ht="43.9" customHeight="1" x14ac:dyDescent="0.2">
      <c r="I1048099" s="290"/>
      <c r="J1048099" s="44"/>
      <c r="AS1048099" s="43"/>
      <c r="AU1048099" s="43"/>
      <c r="AY1048099" s="102" t="s">
        <v>238</v>
      </c>
    </row>
    <row r="1048100" spans="1:64" ht="27.75" customHeight="1" x14ac:dyDescent="0.2">
      <c r="I1048100" s="290"/>
      <c r="J1048100" s="276"/>
      <c r="AU1048100" s="43"/>
      <c r="AY1048100" s="102" t="s">
        <v>235</v>
      </c>
    </row>
    <row r="1048101" spans="1:64" ht="24" x14ac:dyDescent="0.2">
      <c r="I1048101" s="290"/>
      <c r="J1048101" s="276"/>
      <c r="AQ1048101" s="42"/>
      <c r="AU1048101" s="43"/>
      <c r="AY1048101" s="102" t="s">
        <v>241</v>
      </c>
    </row>
    <row r="1048102" spans="1:64" ht="40.15" customHeight="1" x14ac:dyDescent="0.2">
      <c r="I1048102" s="290"/>
      <c r="J1048102" s="276"/>
      <c r="AQ1048102" s="42"/>
      <c r="AU1048102" s="43"/>
      <c r="AY1048102" s="102" t="s">
        <v>270</v>
      </c>
      <c r="BJ1048102" s="43"/>
    </row>
    <row r="1048103" spans="1:64" ht="30.6" customHeight="1" x14ac:dyDescent="0.2">
      <c r="I1048103" s="290"/>
      <c r="J1048103" s="44"/>
      <c r="AQ1048103" s="42"/>
      <c r="AU1048103" s="43"/>
      <c r="AY1048103" s="102" t="s">
        <v>240</v>
      </c>
      <c r="BJ1048103" s="43"/>
    </row>
    <row r="1048104" spans="1:64" ht="21" customHeight="1" x14ac:dyDescent="0.2">
      <c r="I1048104" s="290"/>
      <c r="J1048104" s="44"/>
      <c r="AQ1048104" s="42"/>
      <c r="AS1048104" s="43"/>
      <c r="AU1048104" s="43"/>
      <c r="AY1048104" s="102" t="s">
        <v>155</v>
      </c>
      <c r="BJ1048104" s="43"/>
    </row>
    <row r="1048105" spans="1:64" ht="30" customHeight="1" x14ac:dyDescent="0.2">
      <c r="I1048105" s="290"/>
      <c r="J1048105" s="44"/>
      <c r="N1048105" s="34"/>
      <c r="AQ1048105" s="42"/>
      <c r="AS1048105" s="43"/>
      <c r="AU1048105" s="43"/>
      <c r="AY1048105" s="102" t="s">
        <v>153</v>
      </c>
      <c r="BJ1048105" s="43"/>
    </row>
    <row r="1048106" spans="1:64" ht="48" x14ac:dyDescent="0.2">
      <c r="I1048106" s="290"/>
      <c r="J1048106" s="44"/>
      <c r="M1048106" s="82"/>
      <c r="AQ1048106" s="42"/>
      <c r="AS1048106" s="43"/>
      <c r="AU1048106" s="43"/>
      <c r="AY1048106" s="224" t="s">
        <v>444</v>
      </c>
      <c r="BJ1048106" s="43"/>
    </row>
    <row r="1048107" spans="1:64" ht="24.6" customHeight="1" x14ac:dyDescent="0.2">
      <c r="B1048107" s="43"/>
      <c r="J1048107" s="44"/>
      <c r="S1048107" s="43"/>
      <c r="AS1048107" s="43"/>
      <c r="AU1048107" s="43"/>
      <c r="AY1048107" s="102" t="s">
        <v>164</v>
      </c>
      <c r="BL1048107" s="43"/>
    </row>
    <row r="1048108" spans="1:64" ht="30" customHeight="1" x14ac:dyDescent="0.2">
      <c r="B1048108" s="43"/>
      <c r="J1048108" s="44"/>
      <c r="S1048108" s="43"/>
      <c r="AS1048108" s="43"/>
      <c r="AU1048108" s="43"/>
      <c r="AY1048108" s="102" t="s">
        <v>165</v>
      </c>
      <c r="BL1048108" s="43"/>
    </row>
    <row r="1048109" spans="1:64" s="43" customFormat="1" ht="24" x14ac:dyDescent="0.2">
      <c r="A1048109" s="3"/>
      <c r="G1048109" s="3"/>
      <c r="H1048109" s="231"/>
      <c r="I1048109" s="285"/>
      <c r="J1048109" s="4"/>
      <c r="K1048109" s="4"/>
      <c r="N1048109" s="4"/>
      <c r="T1048109" s="4"/>
      <c r="U1048109" s="4"/>
      <c r="V1048109" s="4"/>
      <c r="X1048109" s="155"/>
      <c r="Y1048109" s="155"/>
      <c r="AA1048109" s="3"/>
      <c r="AB1048109" s="155"/>
      <c r="AC1048109" s="155"/>
      <c r="AD1048109" s="155"/>
      <c r="AF1048109" s="3"/>
      <c r="AG1048109" s="155"/>
      <c r="AH1048109" s="155"/>
      <c r="AI1048109" s="155"/>
      <c r="AK1048109" s="4"/>
      <c r="AL1048109" s="151"/>
      <c r="AM1048109" s="151"/>
      <c r="AN1048109" s="151"/>
      <c r="AO1048109" s="4"/>
      <c r="AP1048109" s="4"/>
      <c r="AQ1048109" s="34"/>
      <c r="AR1048109" s="4"/>
      <c r="AW1048109" s="3"/>
      <c r="AY1048109" s="102" t="s">
        <v>166</v>
      </c>
    </row>
    <row r="1048110" spans="1:64" s="43" customFormat="1" ht="27.6" customHeight="1" x14ac:dyDescent="0.2">
      <c r="A1048110" s="3"/>
      <c r="G1048110" s="3"/>
      <c r="H1048110" s="231"/>
      <c r="I1048110" s="285"/>
      <c r="J1048110" s="34"/>
      <c r="K1048110" s="4"/>
      <c r="N1048110" s="4"/>
      <c r="T1048110" s="4"/>
      <c r="U1048110" s="4"/>
      <c r="V1048110" s="4"/>
      <c r="X1048110" s="155"/>
      <c r="Y1048110" s="155"/>
      <c r="AA1048110" s="3"/>
      <c r="AB1048110" s="155"/>
      <c r="AC1048110" s="155"/>
      <c r="AD1048110" s="155"/>
      <c r="AF1048110" s="3"/>
      <c r="AG1048110" s="155"/>
      <c r="AH1048110" s="155"/>
      <c r="AI1048110" s="155"/>
      <c r="AK1048110" s="4"/>
      <c r="AL1048110" s="151"/>
      <c r="AM1048110" s="151"/>
      <c r="AN1048110" s="151"/>
      <c r="AO1048110" s="4"/>
      <c r="AP1048110" s="4"/>
      <c r="AQ1048110" s="34"/>
      <c r="AR1048110" s="4"/>
      <c r="AW1048110" s="3"/>
      <c r="AY1048110" s="102" t="s">
        <v>167</v>
      </c>
    </row>
    <row r="1048111" spans="1:64" s="43" customFormat="1" ht="37.15" customHeight="1" thickBot="1" x14ac:dyDescent="0.25">
      <c r="A1048111" s="3"/>
      <c r="G1048111" s="3"/>
      <c r="H1048111" s="231"/>
      <c r="I1048111" s="285"/>
      <c r="K1048111" s="82"/>
      <c r="T1048111" s="4"/>
      <c r="U1048111" s="4"/>
      <c r="V1048111" s="4"/>
      <c r="X1048111" s="155"/>
      <c r="Y1048111" s="155"/>
      <c r="AA1048111" s="3"/>
      <c r="AB1048111" s="155"/>
      <c r="AC1048111" s="155"/>
      <c r="AD1048111" s="155"/>
      <c r="AF1048111" s="3"/>
      <c r="AG1048111" s="155"/>
      <c r="AH1048111" s="155"/>
      <c r="AI1048111" s="155"/>
      <c r="AK1048111" s="4"/>
      <c r="AL1048111" s="151"/>
      <c r="AM1048111" s="151"/>
      <c r="AN1048111" s="151"/>
      <c r="AO1048111" s="4"/>
      <c r="AP1048111" s="4"/>
      <c r="AQ1048111" s="34"/>
      <c r="AR1048111" s="4"/>
      <c r="AW1048111" s="3"/>
      <c r="AY1048111" s="225" t="s">
        <v>445</v>
      </c>
    </row>
    <row r="1048112" spans="1:64" s="43" customFormat="1" ht="40.9" customHeight="1" thickBot="1" x14ac:dyDescent="0.25">
      <c r="A1048112" s="3"/>
      <c r="G1048112" s="67"/>
      <c r="H1048112" s="252"/>
      <c r="I1048112" s="285"/>
      <c r="K1048112" s="82"/>
      <c r="T1048112" s="4"/>
      <c r="U1048112" s="4"/>
      <c r="V1048112" s="4"/>
      <c r="X1048112" s="155"/>
      <c r="Y1048112" s="155"/>
      <c r="AA1048112" s="3"/>
      <c r="AB1048112" s="155"/>
      <c r="AC1048112" s="155"/>
      <c r="AD1048112" s="155"/>
      <c r="AF1048112" s="3"/>
      <c r="AG1048112" s="155"/>
      <c r="AH1048112" s="155"/>
      <c r="AI1048112" s="155"/>
      <c r="AK1048112" s="4"/>
      <c r="AL1048112" s="151"/>
      <c r="AM1048112" s="151"/>
      <c r="AN1048112" s="151"/>
      <c r="AO1048112" s="4"/>
      <c r="AP1048112" s="4"/>
      <c r="AQ1048112" s="34"/>
      <c r="AR1048112" s="4"/>
      <c r="AW1048112" s="3"/>
      <c r="AY1048112" s="226" t="s">
        <v>447</v>
      </c>
    </row>
    <row r="1048113" spans="1:65" s="43" customFormat="1" ht="22.15" customHeight="1" x14ac:dyDescent="0.2">
      <c r="A1048113" s="3"/>
      <c r="F1048113" s="67"/>
      <c r="G1048113" s="67"/>
      <c r="H1048113" s="231"/>
      <c r="I1048113" s="285"/>
      <c r="V1048113" s="4"/>
      <c r="X1048113" s="155"/>
      <c r="Y1048113" s="155"/>
      <c r="AA1048113" s="3"/>
      <c r="AB1048113" s="155"/>
      <c r="AC1048113" s="155"/>
      <c r="AD1048113" s="155"/>
      <c r="AF1048113" s="3"/>
      <c r="AG1048113" s="155"/>
      <c r="AH1048113" s="155"/>
      <c r="AI1048113" s="155"/>
      <c r="AK1048113" s="4"/>
      <c r="AL1048113" s="155"/>
      <c r="AM1048113" s="155"/>
      <c r="AN1048113" s="155"/>
      <c r="AQ1048113" s="34"/>
      <c r="AR1048113" s="4"/>
      <c r="AW1048113" s="3"/>
      <c r="AY1048113" s="3"/>
      <c r="BL1048113" s="3"/>
    </row>
    <row r="1048114" spans="1:65" s="43" customFormat="1" x14ac:dyDescent="0.2">
      <c r="A1048114" s="3"/>
      <c r="F1048114" s="67"/>
      <c r="G1048114" s="67"/>
      <c r="H1048114" s="231"/>
      <c r="I1048114" s="285"/>
      <c r="V1048114" s="4"/>
      <c r="X1048114" s="155"/>
      <c r="Y1048114" s="155"/>
      <c r="AA1048114" s="3"/>
      <c r="AB1048114" s="155"/>
      <c r="AC1048114" s="155"/>
      <c r="AD1048114" s="155"/>
      <c r="AF1048114" s="3"/>
      <c r="AG1048114" s="155"/>
      <c r="AH1048114" s="155"/>
      <c r="AI1048114" s="155"/>
      <c r="AL1048114" s="155"/>
      <c r="AM1048114" s="155"/>
      <c r="AN1048114" s="155"/>
      <c r="AQ1048114" s="34"/>
      <c r="AR1048114" s="4"/>
      <c r="AU1048114" s="4"/>
      <c r="AW1048114" s="3"/>
      <c r="AY1048114" s="3"/>
      <c r="BL1048114" s="3"/>
    </row>
    <row r="1048115" spans="1:65" s="43" customFormat="1" ht="40.15" customHeight="1" x14ac:dyDescent="0.2">
      <c r="A1048115" s="3"/>
      <c r="F1048115" s="67"/>
      <c r="G1048115" s="67"/>
      <c r="H1048115" s="231"/>
      <c r="I1048115" s="285"/>
      <c r="V1048115" s="4"/>
      <c r="X1048115" s="155"/>
      <c r="Y1048115" s="155"/>
      <c r="AA1048115" s="3"/>
      <c r="AB1048115" s="155"/>
      <c r="AC1048115" s="155"/>
      <c r="AD1048115" s="155"/>
      <c r="AF1048115" s="3"/>
      <c r="AG1048115" s="155"/>
      <c r="AH1048115" s="155"/>
      <c r="AI1048115" s="155"/>
      <c r="AL1048115" s="155"/>
      <c r="AM1048115" s="155"/>
      <c r="AN1048115" s="155"/>
      <c r="AQ1048115" s="34"/>
      <c r="AR1048115" s="4"/>
      <c r="AU1048115" s="4"/>
      <c r="AW1048115" s="3"/>
      <c r="AY1048115" s="3"/>
      <c r="BL1048115" s="3"/>
    </row>
    <row r="1048116" spans="1:65" s="43" customFormat="1" ht="30.6" customHeight="1" x14ac:dyDescent="0.2">
      <c r="A1048116" s="3"/>
      <c r="B1048116" s="3"/>
      <c r="F1048116" s="67"/>
      <c r="G1048116" s="67"/>
      <c r="H1048116" s="231"/>
      <c r="I1048116" s="285"/>
      <c r="J1048116" s="4"/>
      <c r="V1048116" s="4"/>
      <c r="X1048116" s="155"/>
      <c r="Y1048116" s="155"/>
      <c r="AA1048116" s="3"/>
      <c r="AB1048116" s="155"/>
      <c r="AC1048116" s="155"/>
      <c r="AD1048116" s="155"/>
      <c r="AF1048116" s="3"/>
      <c r="AG1048116" s="155"/>
      <c r="AH1048116" s="155"/>
      <c r="AI1048116" s="155"/>
      <c r="AL1048116" s="155"/>
      <c r="AM1048116" s="155"/>
      <c r="AN1048116" s="155"/>
      <c r="AQ1048116" s="34"/>
      <c r="AR1048116" s="4"/>
      <c r="AU1048116" s="4"/>
      <c r="AW1048116" s="3"/>
      <c r="AY1048116" s="3"/>
      <c r="BL1048116" s="3"/>
    </row>
    <row r="1048117" spans="1:65" s="43" customFormat="1" x14ac:dyDescent="0.2">
      <c r="A1048117" s="3"/>
      <c r="B1048117" s="3"/>
      <c r="F1048117" s="67"/>
      <c r="G1048117" s="67"/>
      <c r="H1048117" s="231"/>
      <c r="I1048117" s="285"/>
      <c r="J1048117" s="4"/>
      <c r="N1048117" s="4"/>
      <c r="S1048117" s="4"/>
      <c r="V1048117" s="4"/>
      <c r="X1048117" s="155"/>
      <c r="Y1048117" s="155"/>
      <c r="AA1048117" s="3"/>
      <c r="AB1048117" s="155"/>
      <c r="AC1048117" s="155"/>
      <c r="AD1048117" s="155"/>
      <c r="AF1048117" s="3"/>
      <c r="AG1048117" s="155"/>
      <c r="AH1048117" s="155"/>
      <c r="AI1048117" s="155"/>
      <c r="AL1048117" s="155"/>
      <c r="AM1048117" s="155"/>
      <c r="AN1048117" s="155"/>
      <c r="AQ1048117" s="34"/>
      <c r="AR1048117" s="4"/>
      <c r="AS1048117" s="4"/>
      <c r="AT1048117" s="4"/>
      <c r="AU1048117" s="4"/>
      <c r="AW1048117" s="3"/>
      <c r="AY1048117" s="3"/>
      <c r="BM1048117" s="3"/>
    </row>
    <row r="1048118" spans="1:65" s="43" customFormat="1" x14ac:dyDescent="0.2">
      <c r="A1048118" s="3"/>
      <c r="B1048118" s="3"/>
      <c r="C1048118" s="3"/>
      <c r="D1048118" s="3"/>
      <c r="E1048118" s="3"/>
      <c r="F1048118" s="3"/>
      <c r="G1048118" s="3"/>
      <c r="H1048118" s="231"/>
      <c r="I1048118" s="285"/>
      <c r="J1048118" s="4"/>
      <c r="N1048118" s="4"/>
      <c r="S1048118" s="4"/>
      <c r="V1048118" s="4"/>
      <c r="X1048118" s="155"/>
      <c r="Y1048118" s="155"/>
      <c r="AA1048118" s="3"/>
      <c r="AB1048118" s="155"/>
      <c r="AC1048118" s="155"/>
      <c r="AD1048118" s="155"/>
      <c r="AF1048118" s="3"/>
      <c r="AG1048118" s="155"/>
      <c r="AH1048118" s="155"/>
      <c r="AI1048118" s="155"/>
      <c r="AL1048118" s="155"/>
      <c r="AM1048118" s="155"/>
      <c r="AN1048118" s="155"/>
      <c r="AQ1048118" s="34"/>
      <c r="AR1048118" s="4"/>
      <c r="AS1048118" s="4"/>
      <c r="AT1048118" s="4"/>
      <c r="AU1048118" s="4"/>
      <c r="AV1048118" s="35"/>
      <c r="AW1048118" s="3"/>
      <c r="AY1048118" s="3"/>
      <c r="BM1048118" s="3"/>
    </row>
    <row r="1048119" spans="1:65" x14ac:dyDescent="0.2">
      <c r="AK1048119" s="43"/>
    </row>
  </sheetData>
  <sheetProtection formatRows="0" deleteRows="0" selectLockedCells="1"/>
  <autoFilter ref="A8:CD77">
    <filterColumn colId="17" showButton="0"/>
    <filterColumn colId="18" showButton="0"/>
  </autoFilter>
  <sortState ref="L1048437:L1048448">
    <sortCondition ref="L1048437"/>
  </sortState>
  <dataConsolidate/>
  <mergeCells count="721">
    <mergeCell ref="A75:A77"/>
    <mergeCell ref="AT36:AT38"/>
    <mergeCell ref="AR36:AR38"/>
    <mergeCell ref="AQ36:AQ38"/>
    <mergeCell ref="AR39:AR41"/>
    <mergeCell ref="AR42:AR44"/>
    <mergeCell ref="AS36:AS38"/>
    <mergeCell ref="AL39:AL41"/>
    <mergeCell ref="AM39:AM41"/>
    <mergeCell ref="AQ39:AQ41"/>
    <mergeCell ref="AQ42:AQ44"/>
    <mergeCell ref="AL42:AL44"/>
    <mergeCell ref="AM42:AM44"/>
    <mergeCell ref="AS39:AS41"/>
    <mergeCell ref="AS42:AS44"/>
    <mergeCell ref="AH36:AH38"/>
    <mergeCell ref="AC36:AC38"/>
    <mergeCell ref="AP36:AP38"/>
    <mergeCell ref="AP39:AP41"/>
    <mergeCell ref="AP42:AP44"/>
    <mergeCell ref="AM36:AM38"/>
    <mergeCell ref="AG39:AG41"/>
    <mergeCell ref="AH42:AH44"/>
    <mergeCell ref="AG36:AG38"/>
    <mergeCell ref="AG42:AG44"/>
    <mergeCell ref="AL36:AL38"/>
    <mergeCell ref="AH39:AH41"/>
    <mergeCell ref="AC39:AC41"/>
    <mergeCell ref="AC42:AC44"/>
    <mergeCell ref="X39:X41"/>
    <mergeCell ref="X42:X44"/>
    <mergeCell ref="U39:U41"/>
    <mergeCell ref="U42:U44"/>
    <mergeCell ref="AB36:AB38"/>
    <mergeCell ref="AB39:AB41"/>
    <mergeCell ref="AB42:AB44"/>
    <mergeCell ref="W36:W38"/>
    <mergeCell ref="X36:X38"/>
    <mergeCell ref="W42:W44"/>
    <mergeCell ref="W39:W41"/>
    <mergeCell ref="U36:U38"/>
    <mergeCell ref="N42:N44"/>
    <mergeCell ref="N36:N38"/>
    <mergeCell ref="O42:O44"/>
    <mergeCell ref="O36:O38"/>
    <mergeCell ref="P39:P41"/>
    <mergeCell ref="P42:P44"/>
    <mergeCell ref="P36:P38"/>
    <mergeCell ref="T36:T38"/>
    <mergeCell ref="Q39:Q41"/>
    <mergeCell ref="Q42:Q44"/>
    <mergeCell ref="Q36:Q38"/>
    <mergeCell ref="T39:T41"/>
    <mergeCell ref="T42:T44"/>
    <mergeCell ref="O39:O41"/>
    <mergeCell ref="M36:M38"/>
    <mergeCell ref="N39:N41"/>
    <mergeCell ref="M33:M35"/>
    <mergeCell ref="N33:N35"/>
    <mergeCell ref="J30:J32"/>
    <mergeCell ref="M39:M41"/>
    <mergeCell ref="K36:K38"/>
    <mergeCell ref="P33:P35"/>
    <mergeCell ref="L30:L32"/>
    <mergeCell ref="L33:L35"/>
    <mergeCell ref="O33:O35"/>
    <mergeCell ref="AS33:AS35"/>
    <mergeCell ref="AL33:AL35"/>
    <mergeCell ref="X27:X29"/>
    <mergeCell ref="AR30:AR32"/>
    <mergeCell ref="AS30:AS32"/>
    <mergeCell ref="AT27:AT29"/>
    <mergeCell ref="AR27:AR29"/>
    <mergeCell ref="AS27:AS29"/>
    <mergeCell ref="AB30:AB32"/>
    <mergeCell ref="AB27:AB29"/>
    <mergeCell ref="AR33:AR35"/>
    <mergeCell ref="AQ33:AQ35"/>
    <mergeCell ref="AP27:AP29"/>
    <mergeCell ref="AG30:AG32"/>
    <mergeCell ref="AH30:AH32"/>
    <mergeCell ref="X30:X32"/>
    <mergeCell ref="AQ27:AQ29"/>
    <mergeCell ref="Q33:Q35"/>
    <mergeCell ref="AM27:AM29"/>
    <mergeCell ref="AM33:AM35"/>
    <mergeCell ref="AH27:AH29"/>
    <mergeCell ref="AL30:AL32"/>
    <mergeCell ref="AL27:AL29"/>
    <mergeCell ref="Q27:Q29"/>
    <mergeCell ref="Q30:Q32"/>
    <mergeCell ref="X33:X35"/>
    <mergeCell ref="AB33:AB35"/>
    <mergeCell ref="AH33:AH35"/>
    <mergeCell ref="AC30:AC32"/>
    <mergeCell ref="T30:T32"/>
    <mergeCell ref="AG33:AG35"/>
    <mergeCell ref="AC33:AC35"/>
    <mergeCell ref="T27:T29"/>
    <mergeCell ref="W27:W29"/>
    <mergeCell ref="W33:W35"/>
    <mergeCell ref="W30:W32"/>
    <mergeCell ref="U27:U29"/>
    <mergeCell ref="U30:U32"/>
    <mergeCell ref="B33:B35"/>
    <mergeCell ref="C33:C35"/>
    <mergeCell ref="A15:A17"/>
    <mergeCell ref="J27:J29"/>
    <mergeCell ref="I27:I29"/>
    <mergeCell ref="A9:A11"/>
    <mergeCell ref="K27:K29"/>
    <mergeCell ref="A27:A29"/>
    <mergeCell ref="C9:C11"/>
    <mergeCell ref="B15:B17"/>
    <mergeCell ref="C15:C17"/>
    <mergeCell ref="K30:K32"/>
    <mergeCell ref="C18:C20"/>
    <mergeCell ref="E27:E29"/>
    <mergeCell ref="A18:A20"/>
    <mergeCell ref="I18:I20"/>
    <mergeCell ref="J18:J20"/>
    <mergeCell ref="K18:K20"/>
    <mergeCell ref="B18:B20"/>
    <mergeCell ref="I15:I17"/>
    <mergeCell ref="J15:J17"/>
    <mergeCell ref="K15:K17"/>
    <mergeCell ref="D18:D20"/>
    <mergeCell ref="E18:E20"/>
    <mergeCell ref="M18:M20"/>
    <mergeCell ref="O21:O23"/>
    <mergeCell ref="N27:N29"/>
    <mergeCell ref="O27:O29"/>
    <mergeCell ref="P27:P29"/>
    <mergeCell ref="N30:N32"/>
    <mergeCell ref="O30:O32"/>
    <mergeCell ref="P30:P32"/>
    <mergeCell ref="P21:P23"/>
    <mergeCell ref="M24:M26"/>
    <mergeCell ref="O24:O26"/>
    <mergeCell ref="L18:L20"/>
    <mergeCell ref="P18:P20"/>
    <mergeCell ref="L27:L29"/>
    <mergeCell ref="U18:U20"/>
    <mergeCell ref="T21:T23"/>
    <mergeCell ref="J21:J23"/>
    <mergeCell ref="B9:B11"/>
    <mergeCell ref="AL9:AL11"/>
    <mergeCell ref="AL15:AL17"/>
    <mergeCell ref="O15:O17"/>
    <mergeCell ref="D9:D11"/>
    <mergeCell ref="E9:E11"/>
    <mergeCell ref="D15:D17"/>
    <mergeCell ref="E15:E17"/>
    <mergeCell ref="J9:J11"/>
    <mergeCell ref="AH9:AH11"/>
    <mergeCell ref="AG9:AG11"/>
    <mergeCell ref="AG15:AG17"/>
    <mergeCell ref="P9:P11"/>
    <mergeCell ref="Q9:Q11"/>
    <mergeCell ref="T9:T11"/>
    <mergeCell ref="N15:N17"/>
    <mergeCell ref="AC15:AC17"/>
    <mergeCell ref="T15:T17"/>
    <mergeCell ref="D21:D23"/>
    <mergeCell ref="P15:P17"/>
    <mergeCell ref="AS18:AS20"/>
    <mergeCell ref="AR21:AR23"/>
    <mergeCell ref="AS21:AS23"/>
    <mergeCell ref="AP18:AP20"/>
    <mergeCell ref="AQ18:AQ20"/>
    <mergeCell ref="AP21:AP23"/>
    <mergeCell ref="AQ21:AQ23"/>
    <mergeCell ref="W18:W20"/>
    <mergeCell ref="AH18:AH20"/>
    <mergeCell ref="AB18:AB20"/>
    <mergeCell ref="W21:W23"/>
    <mergeCell ref="AB21:AB23"/>
    <mergeCell ref="AR18:AR20"/>
    <mergeCell ref="AL18:AL20"/>
    <mergeCell ref="X18:X20"/>
    <mergeCell ref="AM18:AM20"/>
    <mergeCell ref="AM21:AM23"/>
    <mergeCell ref="AL21:AL23"/>
    <mergeCell ref="AH21:AH23"/>
    <mergeCell ref="AC18:AC20"/>
    <mergeCell ref="AG18:AG20"/>
    <mergeCell ref="AG21:AG23"/>
    <mergeCell ref="Q18:Q20"/>
    <mergeCell ref="T18:T20"/>
    <mergeCell ref="A21:A23"/>
    <mergeCell ref="B21:B23"/>
    <mergeCell ref="F7:F8"/>
    <mergeCell ref="G7:G8"/>
    <mergeCell ref="J7:J8"/>
    <mergeCell ref="K7:K8"/>
    <mergeCell ref="O9:O11"/>
    <mergeCell ref="C21:C23"/>
    <mergeCell ref="N21:N23"/>
    <mergeCell ref="L21:L23"/>
    <mergeCell ref="E21:E23"/>
    <mergeCell ref="K21:K23"/>
    <mergeCell ref="L9:L11"/>
    <mergeCell ref="Q15:Q17"/>
    <mergeCell ref="M9:M11"/>
    <mergeCell ref="N9:N11"/>
    <mergeCell ref="I9:I11"/>
    <mergeCell ref="H7:H8"/>
    <mergeCell ref="I7:I8"/>
    <mergeCell ref="A12:A14"/>
    <mergeCell ref="B12:B14"/>
    <mergeCell ref="C12:C14"/>
    <mergeCell ref="AR9:AR11"/>
    <mergeCell ref="AS9:AS11"/>
    <mergeCell ref="AT15:AT17"/>
    <mergeCell ref="K9:K11"/>
    <mergeCell ref="U9:U11"/>
    <mergeCell ref="L15:L17"/>
    <mergeCell ref="AQ15:AQ17"/>
    <mergeCell ref="X9:X11"/>
    <mergeCell ref="X15:X17"/>
    <mergeCell ref="W9:W11"/>
    <mergeCell ref="AR15:AR17"/>
    <mergeCell ref="AM9:AM11"/>
    <mergeCell ref="AP9:AP11"/>
    <mergeCell ref="AQ9:AQ11"/>
    <mergeCell ref="AP15:AP17"/>
    <mergeCell ref="P12:P14"/>
    <mergeCell ref="Q12:Q14"/>
    <mergeCell ref="T12:T14"/>
    <mergeCell ref="U12:U14"/>
    <mergeCell ref="W12:W14"/>
    <mergeCell ref="X12:X14"/>
    <mergeCell ref="AB12:AB14"/>
    <mergeCell ref="AC12:AC14"/>
    <mergeCell ref="AG12:AG14"/>
    <mergeCell ref="A33:A35"/>
    <mergeCell ref="D27:D29"/>
    <mergeCell ref="BK1048074:BT1048074"/>
    <mergeCell ref="BV1048074:CD1048074"/>
    <mergeCell ref="A30:A32"/>
    <mergeCell ref="B30:B32"/>
    <mergeCell ref="C30:C32"/>
    <mergeCell ref="M27:M29"/>
    <mergeCell ref="M30:M32"/>
    <mergeCell ref="I33:I35"/>
    <mergeCell ref="AU27:AU29"/>
    <mergeCell ref="AC27:AC29"/>
    <mergeCell ref="D30:D32"/>
    <mergeCell ref="E30:E32"/>
    <mergeCell ref="AG27:AG29"/>
    <mergeCell ref="J33:J35"/>
    <mergeCell ref="K33:K35"/>
    <mergeCell ref="AM30:AM32"/>
    <mergeCell ref="T33:T35"/>
    <mergeCell ref="AP30:AP32"/>
    <mergeCell ref="AQ30:AQ32"/>
    <mergeCell ref="AP33:AP35"/>
    <mergeCell ref="B27:B29"/>
    <mergeCell ref="I30:I32"/>
    <mergeCell ref="C27:C29"/>
    <mergeCell ref="AS15:AS17"/>
    <mergeCell ref="A5:AY5"/>
    <mergeCell ref="M2:Z2"/>
    <mergeCell ref="M3:Z4"/>
    <mergeCell ref="B6:L6"/>
    <mergeCell ref="D7:D8"/>
    <mergeCell ref="E7:E8"/>
    <mergeCell ref="A6:A8"/>
    <mergeCell ref="B7:B8"/>
    <mergeCell ref="C7:C8"/>
    <mergeCell ref="L7:L8"/>
    <mergeCell ref="M7:M8"/>
    <mergeCell ref="O7:O8"/>
    <mergeCell ref="AR6:AS7"/>
    <mergeCell ref="R6:AQ6"/>
    <mergeCell ref="AP7:AQ7"/>
    <mergeCell ref="R7:V7"/>
    <mergeCell ref="M6:Q6"/>
    <mergeCell ref="R8:T8"/>
    <mergeCell ref="Q7:Q8"/>
    <mergeCell ref="U15:U17"/>
    <mergeCell ref="AH15:AH17"/>
    <mergeCell ref="AT6:AU7"/>
    <mergeCell ref="W7:AO7"/>
    <mergeCell ref="D33:D35"/>
    <mergeCell ref="E33:E35"/>
    <mergeCell ref="E45:E47"/>
    <mergeCell ref="E48:E50"/>
    <mergeCell ref="AC9:AC11"/>
    <mergeCell ref="W15:W17"/>
    <mergeCell ref="AB9:AB11"/>
    <mergeCell ref="AB15:AB17"/>
    <mergeCell ref="M15:M17"/>
    <mergeCell ref="AM15:AM17"/>
    <mergeCell ref="U21:U23"/>
    <mergeCell ref="X21:X23"/>
    <mergeCell ref="AC21:AC23"/>
    <mergeCell ref="N18:N20"/>
    <mergeCell ref="O18:O20"/>
    <mergeCell ref="U33:U35"/>
    <mergeCell ref="M21:M23"/>
    <mergeCell ref="Q21:Q23"/>
    <mergeCell ref="I21:I23"/>
    <mergeCell ref="E36:E38"/>
    <mergeCell ref="E39:E41"/>
    <mergeCell ref="E42:E44"/>
    <mergeCell ref="AB45:AB47"/>
    <mergeCell ref="AV1048074:AX1048074"/>
    <mergeCell ref="D45:D47"/>
    <mergeCell ref="D48:D50"/>
    <mergeCell ref="J45:J47"/>
    <mergeCell ref="J48:J50"/>
    <mergeCell ref="I45:I47"/>
    <mergeCell ref="D51:D53"/>
    <mergeCell ref="K42:K44"/>
    <mergeCell ref="M42:M44"/>
    <mergeCell ref="AT42:AT44"/>
    <mergeCell ref="K48:K50"/>
    <mergeCell ref="M48:M50"/>
    <mergeCell ref="L48:L50"/>
    <mergeCell ref="E51:E53"/>
    <mergeCell ref="I51:I53"/>
    <mergeCell ref="K51:K53"/>
    <mergeCell ref="J51:J53"/>
    <mergeCell ref="I48:I50"/>
    <mergeCell ref="P45:P47"/>
    <mergeCell ref="P48:P50"/>
    <mergeCell ref="P51:P53"/>
    <mergeCell ref="O45:O47"/>
    <mergeCell ref="O48:O50"/>
    <mergeCell ref="O51:O53"/>
    <mergeCell ref="D36:D38"/>
    <mergeCell ref="C39:C41"/>
    <mergeCell ref="C42:C44"/>
    <mergeCell ref="D39:D41"/>
    <mergeCell ref="D42:D44"/>
    <mergeCell ref="C36:C38"/>
    <mergeCell ref="K45:K47"/>
    <mergeCell ref="J42:J44"/>
    <mergeCell ref="L39:L41"/>
    <mergeCell ref="L42:L44"/>
    <mergeCell ref="I42:I44"/>
    <mergeCell ref="I39:I41"/>
    <mergeCell ref="J36:J38"/>
    <mergeCell ref="K39:K41"/>
    <mergeCell ref="J39:J41"/>
    <mergeCell ref="I36:I38"/>
    <mergeCell ref="L36:L38"/>
    <mergeCell ref="A45:A47"/>
    <mergeCell ref="A51:A53"/>
    <mergeCell ref="C45:C47"/>
    <mergeCell ref="C51:C53"/>
    <mergeCell ref="A48:A50"/>
    <mergeCell ref="C48:C50"/>
    <mergeCell ref="B45:B47"/>
    <mergeCell ref="B48:B50"/>
    <mergeCell ref="A36:A38"/>
    <mergeCell ref="A39:A41"/>
    <mergeCell ref="A42:A44"/>
    <mergeCell ref="B51:B53"/>
    <mergeCell ref="B39:B41"/>
    <mergeCell ref="B42:B44"/>
    <mergeCell ref="B36:B38"/>
    <mergeCell ref="W45:W47"/>
    <mergeCell ref="W48:W50"/>
    <mergeCell ref="W51:W53"/>
    <mergeCell ref="AC51:AC53"/>
    <mergeCell ref="L51:L53"/>
    <mergeCell ref="N45:N47"/>
    <mergeCell ref="N48:N50"/>
    <mergeCell ref="N51:N53"/>
    <mergeCell ref="M45:M47"/>
    <mergeCell ref="M51:M53"/>
    <mergeCell ref="U45:U47"/>
    <mergeCell ref="U48:U50"/>
    <mergeCell ref="Q51:Q53"/>
    <mergeCell ref="U51:U53"/>
    <mergeCell ref="T45:T47"/>
    <mergeCell ref="T48:T50"/>
    <mergeCell ref="T51:T53"/>
    <mergeCell ref="Q45:Q47"/>
    <mergeCell ref="Q48:Q50"/>
    <mergeCell ref="L45:L47"/>
    <mergeCell ref="AG45:AG47"/>
    <mergeCell ref="AG48:AG50"/>
    <mergeCell ref="AG51:AG53"/>
    <mergeCell ref="AC45:AC47"/>
    <mergeCell ref="AC48:AC50"/>
    <mergeCell ref="AB48:AB50"/>
    <mergeCell ref="AB51:AB53"/>
    <mergeCell ref="X45:X47"/>
    <mergeCell ref="X48:X50"/>
    <mergeCell ref="X51:X53"/>
    <mergeCell ref="AR51:AR53"/>
    <mergeCell ref="AQ45:AQ47"/>
    <mergeCell ref="AQ48:AQ50"/>
    <mergeCell ref="AM51:AM53"/>
    <mergeCell ref="AQ51:AQ53"/>
    <mergeCell ref="AH48:AH50"/>
    <mergeCell ref="AP45:AP47"/>
    <mergeCell ref="AP48:AP50"/>
    <mergeCell ref="AP51:AP53"/>
    <mergeCell ref="AM45:AM47"/>
    <mergeCell ref="AM48:AM50"/>
    <mergeCell ref="AH51:AH53"/>
    <mergeCell ref="AL45:AL47"/>
    <mergeCell ref="AL48:AL50"/>
    <mergeCell ref="AL51:AL53"/>
    <mergeCell ref="AH45:AH47"/>
    <mergeCell ref="A54:A56"/>
    <mergeCell ref="A57:A59"/>
    <mergeCell ref="E54:E56"/>
    <mergeCell ref="J54:J56"/>
    <mergeCell ref="C54:C56"/>
    <mergeCell ref="A60:A62"/>
    <mergeCell ref="B54:B56"/>
    <mergeCell ref="B57:B59"/>
    <mergeCell ref="B60:B62"/>
    <mergeCell ref="D54:D56"/>
    <mergeCell ref="D57:D59"/>
    <mergeCell ref="D60:D62"/>
    <mergeCell ref="C57:C59"/>
    <mergeCell ref="C60:C62"/>
    <mergeCell ref="K54:K56"/>
    <mergeCell ref="L54:L56"/>
    <mergeCell ref="K57:K59"/>
    <mergeCell ref="L57:L59"/>
    <mergeCell ref="I54:I56"/>
    <mergeCell ref="I57:I59"/>
    <mergeCell ref="I60:I62"/>
    <mergeCell ref="E57:E59"/>
    <mergeCell ref="E60:E62"/>
    <mergeCell ref="J60:J62"/>
    <mergeCell ref="K60:K62"/>
    <mergeCell ref="L60:L62"/>
    <mergeCell ref="J57:J59"/>
    <mergeCell ref="M57:M59"/>
    <mergeCell ref="M60:M62"/>
    <mergeCell ref="O54:O56"/>
    <mergeCell ref="O57:O59"/>
    <mergeCell ref="O60:O62"/>
    <mergeCell ref="N54:N56"/>
    <mergeCell ref="N57:N59"/>
    <mergeCell ref="N60:N62"/>
    <mergeCell ref="M54:M56"/>
    <mergeCell ref="P57:P59"/>
    <mergeCell ref="P60:P62"/>
    <mergeCell ref="Q54:Q56"/>
    <mergeCell ref="Q57:Q59"/>
    <mergeCell ref="Q60:Q62"/>
    <mergeCell ref="T54:T56"/>
    <mergeCell ref="T57:T59"/>
    <mergeCell ref="T60:T62"/>
    <mergeCell ref="P54:P56"/>
    <mergeCell ref="U57:U59"/>
    <mergeCell ref="U60:U62"/>
    <mergeCell ref="W54:W56"/>
    <mergeCell ref="W57:W59"/>
    <mergeCell ref="W60:W62"/>
    <mergeCell ref="X54:X56"/>
    <mergeCell ref="X57:X59"/>
    <mergeCell ref="X60:X62"/>
    <mergeCell ref="U54:U56"/>
    <mergeCell ref="AB57:AB59"/>
    <mergeCell ref="AB60:AB62"/>
    <mergeCell ref="AC54:AC56"/>
    <mergeCell ref="AC57:AC59"/>
    <mergeCell ref="AC60:AC62"/>
    <mergeCell ref="AG54:AG56"/>
    <mergeCell ref="AG57:AG59"/>
    <mergeCell ref="AG60:AG62"/>
    <mergeCell ref="AB54:AB56"/>
    <mergeCell ref="AH54:AH56"/>
    <mergeCell ref="AH57:AH59"/>
    <mergeCell ref="AH60:AH62"/>
    <mergeCell ref="AL54:AL56"/>
    <mergeCell ref="AL57:AL59"/>
    <mergeCell ref="AL60:AL62"/>
    <mergeCell ref="AM54:AM56"/>
    <mergeCell ref="AM57:AM59"/>
    <mergeCell ref="AM60:AM62"/>
    <mergeCell ref="AS54:AS56"/>
    <mergeCell ref="AS57:AS59"/>
    <mergeCell ref="AS60:AS62"/>
    <mergeCell ref="AT54:AT56"/>
    <mergeCell ref="AU51:AU53"/>
    <mergeCell ref="AU45:AU47"/>
    <mergeCell ref="AU48:AU50"/>
    <mergeCell ref="AS51:AS53"/>
    <mergeCell ref="AP54:AP56"/>
    <mergeCell ref="AP57:AP59"/>
    <mergeCell ref="AP60:AP62"/>
    <mergeCell ref="AQ54:AQ56"/>
    <mergeCell ref="AQ57:AQ59"/>
    <mergeCell ref="AQ60:AQ62"/>
    <mergeCell ref="AR54:AR56"/>
    <mergeCell ref="AR57:AR59"/>
    <mergeCell ref="AR60:AR62"/>
    <mergeCell ref="AT45:AT47"/>
    <mergeCell ref="AT48:AT50"/>
    <mergeCell ref="AT51:AT53"/>
    <mergeCell ref="AS48:AS50"/>
    <mergeCell ref="AS45:AS47"/>
    <mergeCell ref="AR45:AR47"/>
    <mergeCell ref="AR48:AR50"/>
    <mergeCell ref="AU57:AU59"/>
    <mergeCell ref="AT57:AT59"/>
    <mergeCell ref="AU60:AU62"/>
    <mergeCell ref="AT60:AT62"/>
    <mergeCell ref="AU39:AU41"/>
    <mergeCell ref="AU42:AU44"/>
    <mergeCell ref="AV6:AY7"/>
    <mergeCell ref="AU54:AU56"/>
    <mergeCell ref="AU21:AU23"/>
    <mergeCell ref="AU9:AU11"/>
    <mergeCell ref="AU15:AU17"/>
    <mergeCell ref="AT21:AT23"/>
    <mergeCell ref="AU18:AU20"/>
    <mergeCell ref="AU30:AU32"/>
    <mergeCell ref="AU33:AU35"/>
    <mergeCell ref="AT39:AT41"/>
    <mergeCell ref="AU36:AU38"/>
    <mergeCell ref="AT18:AT20"/>
    <mergeCell ref="AT9:AT11"/>
    <mergeCell ref="AU24:AU26"/>
    <mergeCell ref="AT33:AT35"/>
    <mergeCell ref="AT30:AT32"/>
    <mergeCell ref="AS63:AS65"/>
    <mergeCell ref="AT63:AT65"/>
    <mergeCell ref="AU63:AU65"/>
    <mergeCell ref="A63:A65"/>
    <mergeCell ref="A66:A68"/>
    <mergeCell ref="A69:A71"/>
    <mergeCell ref="A72:A74"/>
    <mergeCell ref="B63:B65"/>
    <mergeCell ref="C63:C65"/>
    <mergeCell ref="D63:D65"/>
    <mergeCell ref="E63:E65"/>
    <mergeCell ref="I63:I65"/>
    <mergeCell ref="J63:J65"/>
    <mergeCell ref="K63:K65"/>
    <mergeCell ref="L63:L65"/>
    <mergeCell ref="M63:M65"/>
    <mergeCell ref="N63:N65"/>
    <mergeCell ref="O63:O65"/>
    <mergeCell ref="P63:P65"/>
    <mergeCell ref="Q63:Q65"/>
    <mergeCell ref="M72:M74"/>
    <mergeCell ref="N72:N74"/>
    <mergeCell ref="AQ63:AQ65"/>
    <mergeCell ref="AR63:AR65"/>
    <mergeCell ref="B69:B71"/>
    <mergeCell ref="T63:T65"/>
    <mergeCell ref="U63:U65"/>
    <mergeCell ref="W63:W65"/>
    <mergeCell ref="X63:X65"/>
    <mergeCell ref="AL63:AL65"/>
    <mergeCell ref="AM63:AM65"/>
    <mergeCell ref="AP63:AP65"/>
    <mergeCell ref="X66:X68"/>
    <mergeCell ref="AB66:AB68"/>
    <mergeCell ref="AC66:AC68"/>
    <mergeCell ref="AG66:AG68"/>
    <mergeCell ref="AH66:AH68"/>
    <mergeCell ref="AB63:AB65"/>
    <mergeCell ref="AC63:AC65"/>
    <mergeCell ref="AG63:AG65"/>
    <mergeCell ref="AH63:AH65"/>
    <mergeCell ref="AM66:AM68"/>
    <mergeCell ref="AP66:AP68"/>
    <mergeCell ref="B66:B68"/>
    <mergeCell ref="C66:C68"/>
    <mergeCell ref="D66:D68"/>
    <mergeCell ref="E66:E68"/>
    <mergeCell ref="I66:I68"/>
    <mergeCell ref="J66:J68"/>
    <mergeCell ref="K66:K68"/>
    <mergeCell ref="L66:L68"/>
    <mergeCell ref="M66:M68"/>
    <mergeCell ref="C69:C71"/>
    <mergeCell ref="D69:D71"/>
    <mergeCell ref="E69:E71"/>
    <mergeCell ref="I69:I71"/>
    <mergeCell ref="J69:J71"/>
    <mergeCell ref="K69:K71"/>
    <mergeCell ref="L69:L71"/>
    <mergeCell ref="M69:M71"/>
    <mergeCell ref="AL66:AL68"/>
    <mergeCell ref="N69:N71"/>
    <mergeCell ref="O69:O71"/>
    <mergeCell ref="P69:P71"/>
    <mergeCell ref="Q69:Q71"/>
    <mergeCell ref="T69:T71"/>
    <mergeCell ref="U69:U71"/>
    <mergeCell ref="W69:W71"/>
    <mergeCell ref="N66:N68"/>
    <mergeCell ref="O66:O68"/>
    <mergeCell ref="P66:P68"/>
    <mergeCell ref="Q66:Q68"/>
    <mergeCell ref="T66:T68"/>
    <mergeCell ref="U66:U68"/>
    <mergeCell ref="W66:W68"/>
    <mergeCell ref="AQ66:AQ68"/>
    <mergeCell ref="AR66:AR68"/>
    <mergeCell ref="AS66:AS68"/>
    <mergeCell ref="AT66:AT68"/>
    <mergeCell ref="AU66:AU68"/>
    <mergeCell ref="AR69:AR71"/>
    <mergeCell ref="AS69:AS71"/>
    <mergeCell ref="AT69:AT71"/>
    <mergeCell ref="AU69:AU71"/>
    <mergeCell ref="AH72:AH74"/>
    <mergeCell ref="AL72:AL74"/>
    <mergeCell ref="AM72:AM74"/>
    <mergeCell ref="AP72:AP74"/>
    <mergeCell ref="AQ72:AQ74"/>
    <mergeCell ref="AB69:AB71"/>
    <mergeCell ref="AC69:AC71"/>
    <mergeCell ref="X69:X71"/>
    <mergeCell ref="AG69:AG71"/>
    <mergeCell ref="AH69:AH71"/>
    <mergeCell ref="AL69:AL71"/>
    <mergeCell ref="AM69:AM71"/>
    <mergeCell ref="AP69:AP71"/>
    <mergeCell ref="AQ69:AQ71"/>
    <mergeCell ref="I72:I74"/>
    <mergeCell ref="J72:J74"/>
    <mergeCell ref="K72:K74"/>
    <mergeCell ref="L72:L74"/>
    <mergeCell ref="AB75:AB77"/>
    <mergeCell ref="AC75:AC77"/>
    <mergeCell ref="AG75:AG77"/>
    <mergeCell ref="O72:O74"/>
    <mergeCell ref="P72:P74"/>
    <mergeCell ref="Q72:Q74"/>
    <mergeCell ref="T72:T74"/>
    <mergeCell ref="U72:U74"/>
    <mergeCell ref="W72:W74"/>
    <mergeCell ref="X72:X74"/>
    <mergeCell ref="AB72:AB74"/>
    <mergeCell ref="AC72:AC74"/>
    <mergeCell ref="AG72:AG74"/>
    <mergeCell ref="X75:X77"/>
    <mergeCell ref="AR72:AR74"/>
    <mergeCell ref="AS72:AS74"/>
    <mergeCell ref="AT72:AT74"/>
    <mergeCell ref="AU72:AU74"/>
    <mergeCell ref="B75:B77"/>
    <mergeCell ref="C75:C77"/>
    <mergeCell ref="D75:D77"/>
    <mergeCell ref="E75:E77"/>
    <mergeCell ref="I75:I77"/>
    <mergeCell ref="J75:J77"/>
    <mergeCell ref="K75:K77"/>
    <mergeCell ref="L75:L77"/>
    <mergeCell ref="M75:M77"/>
    <mergeCell ref="N75:N77"/>
    <mergeCell ref="O75:O77"/>
    <mergeCell ref="P75:P77"/>
    <mergeCell ref="Q75:Q77"/>
    <mergeCell ref="T75:T77"/>
    <mergeCell ref="U75:U77"/>
    <mergeCell ref="W75:W77"/>
    <mergeCell ref="B72:B74"/>
    <mergeCell ref="C72:C74"/>
    <mergeCell ref="D72:D74"/>
    <mergeCell ref="E72:E74"/>
    <mergeCell ref="AH75:AH77"/>
    <mergeCell ref="AL75:AL77"/>
    <mergeCell ref="AM75:AM77"/>
    <mergeCell ref="AP75:AP77"/>
    <mergeCell ref="AQ75:AQ77"/>
    <mergeCell ref="AR75:AR77"/>
    <mergeCell ref="AS75:AS77"/>
    <mergeCell ref="AT75:AT77"/>
    <mergeCell ref="AU75:AU77"/>
    <mergeCell ref="D12:D14"/>
    <mergeCell ref="E12:E14"/>
    <mergeCell ref="I12:I14"/>
    <mergeCell ref="J12:J14"/>
    <mergeCell ref="K12:K14"/>
    <mergeCell ref="L12:L14"/>
    <mergeCell ref="M12:M14"/>
    <mergeCell ref="N12:N14"/>
    <mergeCell ref="O12:O14"/>
    <mergeCell ref="AH12:AH14"/>
    <mergeCell ref="AL12:AL14"/>
    <mergeCell ref="AM12:AM14"/>
    <mergeCell ref="AP12:AP14"/>
    <mergeCell ref="AQ12:AQ14"/>
    <mergeCell ref="AR12:AR14"/>
    <mergeCell ref="AS12:AS14"/>
    <mergeCell ref="AT12:AT14"/>
    <mergeCell ref="AU12:AU14"/>
    <mergeCell ref="A24:A26"/>
    <mergeCell ref="B24:B26"/>
    <mergeCell ref="C24:C26"/>
    <mergeCell ref="D24:D26"/>
    <mergeCell ref="E24:E26"/>
    <mergeCell ref="I24:I26"/>
    <mergeCell ref="J24:J26"/>
    <mergeCell ref="K24:K26"/>
    <mergeCell ref="L24:L26"/>
    <mergeCell ref="Q24:Q26"/>
    <mergeCell ref="N24:N26"/>
    <mergeCell ref="P24:P26"/>
    <mergeCell ref="T24:T26"/>
    <mergeCell ref="U24:U26"/>
    <mergeCell ref="W24:W26"/>
    <mergeCell ref="X24:X26"/>
    <mergeCell ref="AB24:AB26"/>
    <mergeCell ref="AC24:AC26"/>
    <mergeCell ref="AG24:AG26"/>
    <mergeCell ref="AH24:AH26"/>
    <mergeCell ref="AL24:AL26"/>
    <mergeCell ref="AM24:AM26"/>
    <mergeCell ref="AQ24:AQ26"/>
    <mergeCell ref="AR24:AR26"/>
    <mergeCell ref="AS24:AS26"/>
    <mergeCell ref="AP24:AP26"/>
    <mergeCell ref="AT24:AT26"/>
  </mergeCells>
  <conditionalFormatting sqref="N9 N15 N18 N21 N27 N30 N33 N36 N39 N42 N45 N48 N51 N54 N57 N60 M9:M11 M15:M62 N24">
    <cfRule type="containsText" dxfId="847" priority="3269" operator="containsText" text="MEDIA">
      <formula>NOT(ISERROR(SEARCH("MEDIA",M9)))</formula>
    </cfRule>
    <cfRule type="containsText" dxfId="846" priority="3270" operator="containsText" text="ALTA">
      <formula>NOT(ISERROR(SEARCH("ALTA",M9)))</formula>
    </cfRule>
    <cfRule type="containsText" dxfId="845" priority="3271" operator="containsText" text="BAJA">
      <formula>NOT(ISERROR(SEARCH("BAJA",M9)))</formula>
    </cfRule>
  </conditionalFormatting>
  <conditionalFormatting sqref="P9 P15 P18 P21 P27 P30 P33 P36 P39 P42 P45 P48 P51 P54 P57 P60 O9:O11 P24 O15:O62">
    <cfRule type="containsText" dxfId="844" priority="3266" operator="containsText" text="MEDIO">
      <formula>NOT(ISERROR(SEARCH("MEDIO",O9)))</formula>
    </cfRule>
    <cfRule type="containsText" dxfId="843" priority="3267" operator="containsText" text="ALTO">
      <formula>NOT(ISERROR(SEARCH("ALTO",O9)))</formula>
    </cfRule>
    <cfRule type="containsText" dxfId="842" priority="3268" operator="containsText" text="BAJO">
      <formula>NOT(ISERROR(SEARCH("BAJO",O9)))</formula>
    </cfRule>
  </conditionalFormatting>
  <conditionalFormatting sqref="R9:R11 R57:R62 R15:R23 R27:R53">
    <cfRule type="cellIs" dxfId="841" priority="3265" operator="between">
      <formula>2</formula>
      <formula>3</formula>
    </cfRule>
  </conditionalFormatting>
  <conditionalFormatting sqref="Q9:Q11 Q15:Q77">
    <cfRule type="cellIs" dxfId="840" priority="3262" operator="lessThanOrEqual">
      <formula>3</formula>
    </cfRule>
    <cfRule type="cellIs" dxfId="839" priority="3263" stopIfTrue="1" operator="between">
      <formula>4</formula>
      <formula>9</formula>
    </cfRule>
    <cfRule type="cellIs" dxfId="838" priority="3264" operator="greaterThanOrEqual">
      <formula>10</formula>
    </cfRule>
  </conditionalFormatting>
  <conditionalFormatting sqref="AR15:AR71">
    <cfRule type="cellIs" dxfId="837" priority="3259" operator="lessThanOrEqual">
      <formula>10</formula>
    </cfRule>
    <cfRule type="cellIs" dxfId="836" priority="3260" stopIfTrue="1" operator="between">
      <formula>11</formula>
      <formula>32</formula>
    </cfRule>
    <cfRule type="cellIs" dxfId="835" priority="3261" operator="greaterThanOrEqual">
      <formula>36</formula>
    </cfRule>
  </conditionalFormatting>
  <conditionalFormatting sqref="AS9 AS15 AS18 AS21 AS27 AS30 AS33 AS36 AS39 AS42 AS45 AS48 AS51 AS54 AS57:AU57 AS60 AS24">
    <cfRule type="cellIs" dxfId="834" priority="3256" operator="equal">
      <formula>"LEVE"</formula>
    </cfRule>
    <cfRule type="cellIs" dxfId="833" priority="3257" operator="equal">
      <formula>"MODERADO"</formula>
    </cfRule>
    <cfRule type="cellIs" dxfId="832" priority="3258" operator="equal">
      <formula>"GRAVE"</formula>
    </cfRule>
  </conditionalFormatting>
  <conditionalFormatting sqref="M9:M11 M15:M62">
    <cfRule type="containsText" dxfId="831" priority="3254" operator="containsText" text="MEDIO BAJA">
      <formula>NOT(ISERROR(SEARCH("MEDIO BAJA",M9)))</formula>
    </cfRule>
    <cfRule type="containsText" dxfId="830" priority="3255" operator="containsText" text="MEDIO ALTA">
      <formula>NOT(ISERROR(SEARCH("MEDIO ALTA",M9)))</formula>
    </cfRule>
  </conditionalFormatting>
  <conditionalFormatting sqref="O9:O11 O15:O62">
    <cfRule type="containsText" dxfId="829" priority="3252" operator="containsText" text="MEDIO BAJO">
      <formula>NOT(ISERROR(SEARCH("MEDIO BAJO",O9)))</formula>
    </cfRule>
    <cfRule type="containsText" dxfId="828" priority="3253" operator="containsText" text="MEDIO ALTO">
      <formula>NOT(ISERROR(SEARCH("MEDIO ALTO",O9)))</formula>
    </cfRule>
  </conditionalFormatting>
  <conditionalFormatting sqref="AL15 AL18 AL21 AL27 AL30 AL33 AL36 AL42 AL39 AL45 AL48 AL51 AL54 AL57 AL60 AK9:AK11 AK15:AK23 AK27:AK62">
    <cfRule type="expression" dxfId="827" priority="3247">
      <formula>R9="No_existen"</formula>
    </cfRule>
  </conditionalFormatting>
  <conditionalFormatting sqref="AP9 AP15 AP18 AP21 AP27 AP30 AP33 AP36 AP42 AP39 AP45 AP48 AP51 AP54 AP57 AP60 AO9:AO11 AO15:AO23 AO27:AO62 AP24">
    <cfRule type="expression" dxfId="826" priority="3246">
      <formula>R9="No_existen"</formula>
    </cfRule>
  </conditionalFormatting>
  <conditionalFormatting sqref="V65 V68 V77 V57:V62">
    <cfRule type="expression" dxfId="825" priority="3232">
      <formula>R57="No_existen"</formula>
    </cfRule>
  </conditionalFormatting>
  <conditionalFormatting sqref="AW16:AW17 AW19:AW20 AW22:AW29 AW31:AW35 AW41 AW47:AW53 AW57:AW62">
    <cfRule type="expression" dxfId="824" priority="3230">
      <formula>AV16="ASUMIR"</formula>
    </cfRule>
  </conditionalFormatting>
  <conditionalFormatting sqref="AX16:AX17 AX19:AX20 AX22:AX29 AX31:AX35 AX41 AX47:AX53 AX57:AX62">
    <cfRule type="expression" dxfId="823" priority="3229">
      <formula>AV16="ASUMIR"</formula>
    </cfRule>
  </conditionalFormatting>
  <conditionalFormatting sqref="AN15:AN23 AN27:AN70">
    <cfRule type="expression" dxfId="822" priority="3335">
      <formula>S15="No_existen"</formula>
    </cfRule>
  </conditionalFormatting>
  <conditionalFormatting sqref="AJ9:AJ11 AJ15:AJ23 AJ27:AJ62">
    <cfRule type="expression" dxfId="821" priority="3339">
      <formula>R9="No_existen"</formula>
    </cfRule>
  </conditionalFormatting>
  <conditionalFormatting sqref="AI15:AI23 AI27:AI73">
    <cfRule type="expression" dxfId="820" priority="3343">
      <formula>S15="No_existen"</formula>
    </cfRule>
  </conditionalFormatting>
  <conditionalFormatting sqref="AH15 AH18 AH21 AH27 AH30 AH33 AH42 AH39 AH36 AH45 AH48 AH51 AH54 AH57 AH60">
    <cfRule type="expression" dxfId="819" priority="3347">
      <formula>S15="No_existen"</formula>
    </cfRule>
  </conditionalFormatting>
  <conditionalFormatting sqref="AE10:AE11 AE15:AE23 AE27:AE62">
    <cfRule type="expression" dxfId="818" priority="3355">
      <formula>R10="No_existen"</formula>
    </cfRule>
  </conditionalFormatting>
  <conditionalFormatting sqref="AD15:AD23 AD27:AD73">
    <cfRule type="expression" dxfId="817" priority="3359">
      <formula>S15="No_existen"</formula>
    </cfRule>
  </conditionalFormatting>
  <conditionalFormatting sqref="AQ15:AQ77">
    <cfRule type="containsText" dxfId="816" priority="3206" operator="containsText" text="DÉBIL">
      <formula>NOT(ISERROR(SEARCH("DÉBIL",AQ15)))</formula>
    </cfRule>
    <cfRule type="containsText" dxfId="815" priority="3207" operator="containsText" text="ACEPTABLE">
      <formula>NOT(ISERROR(SEARCH("ACEPTABLE",AQ15)))</formula>
    </cfRule>
    <cfRule type="containsText" dxfId="814" priority="3208" operator="containsText" text="FUERTE">
      <formula>NOT(ISERROR(SEARCH("FUERTE",AQ15)))</formula>
    </cfRule>
  </conditionalFormatting>
  <conditionalFormatting sqref="AC15 AC18 AC21 AC27 AC30 AC33 AC36 AC39 AC42 AC45 AC48 AC51 AC54 AC57 AC60">
    <cfRule type="expression" dxfId="813" priority="3413">
      <formula>S15="No_existen"</formula>
    </cfRule>
  </conditionalFormatting>
  <conditionalFormatting sqref="AM15 AM18 AM21 AM27 AM30 AM33 AM36 AM39 AM42 AM45 AM48 AM51 AM54 AM57 AM60">
    <cfRule type="expression" dxfId="812" priority="3415">
      <formula>S15="No_existen"</formula>
    </cfRule>
  </conditionalFormatting>
  <conditionalFormatting sqref="AA9:AA11 AA47:AA62 AA15:AA23 AA27:AA44">
    <cfRule type="expression" dxfId="811" priority="3023">
      <formula>Z9="Semiautomatico"</formula>
    </cfRule>
    <cfRule type="expression" dxfId="810" priority="3029">
      <formula>Z9="Manual"</formula>
    </cfRule>
    <cfRule type="expression" dxfId="809" priority="3203">
      <formula>R9="No_existen"</formula>
    </cfRule>
  </conditionalFormatting>
  <conditionalFormatting sqref="AA9:AA11 AA47:AA62 AA15:AA23 AA27:AA44">
    <cfRule type="expression" dxfId="808" priority="3201">
      <formula>R9="No_existen"</formula>
    </cfRule>
  </conditionalFormatting>
  <conditionalFormatting sqref="AQ15:AQ77">
    <cfRule type="containsText" dxfId="807" priority="3200" operator="containsText" text="INEXISTENTE">
      <formula>NOT(ISERROR(SEARCH("INEXISTENTE",AQ15)))</formula>
    </cfRule>
  </conditionalFormatting>
  <conditionalFormatting sqref="Z9:Z11">
    <cfRule type="expression" dxfId="806" priority="3182">
      <formula>$R$9="No_existen"</formula>
    </cfRule>
  </conditionalFormatting>
  <conditionalFormatting sqref="AF17">
    <cfRule type="expression" dxfId="805" priority="3025">
      <formula>AE17="No asignado"</formula>
    </cfRule>
    <cfRule type="expression" dxfId="804" priority="3164">
      <formula>R17="No_existen"</formula>
    </cfRule>
  </conditionalFormatting>
  <conditionalFormatting sqref="V17">
    <cfRule type="expression" dxfId="803" priority="3160">
      <formula>R17="No_existen"</formula>
    </cfRule>
  </conditionalFormatting>
  <conditionalFormatting sqref="Z17">
    <cfRule type="expression" dxfId="802" priority="3159">
      <formula>$R$17="No_existen"</formula>
    </cfRule>
  </conditionalFormatting>
  <conditionalFormatting sqref="Z18:Z23">
    <cfRule type="expression" dxfId="801" priority="3156">
      <formula>$R$18="No_existen"</formula>
    </cfRule>
  </conditionalFormatting>
  <conditionalFormatting sqref="AF47 AF57:AF62">
    <cfRule type="expression" dxfId="800" priority="3114">
      <formula>R47="No_existen"</formula>
    </cfRule>
  </conditionalFormatting>
  <conditionalFormatting sqref="V29">
    <cfRule type="expression" dxfId="799" priority="3113">
      <formula>R29="No_existen"</formula>
    </cfRule>
  </conditionalFormatting>
  <conditionalFormatting sqref="Z27">
    <cfRule type="expression" dxfId="798" priority="3112">
      <formula>$R$27="No_existen"</formula>
    </cfRule>
  </conditionalFormatting>
  <conditionalFormatting sqref="Z28">
    <cfRule type="expression" dxfId="797" priority="3111">
      <formula>$R$28="No_existen"</formula>
    </cfRule>
  </conditionalFormatting>
  <conditionalFormatting sqref="Z29">
    <cfRule type="expression" dxfId="796" priority="3110">
      <formula>$R$29="No_existen"</formula>
    </cfRule>
  </conditionalFormatting>
  <conditionalFormatting sqref="AF29">
    <cfRule type="expression" dxfId="795" priority="3107">
      <formula>R29="No_existen"</formula>
    </cfRule>
  </conditionalFormatting>
  <conditionalFormatting sqref="Z30:Z32">
    <cfRule type="expression" dxfId="794" priority="3098">
      <formula>$R$30="No_existen"</formula>
    </cfRule>
  </conditionalFormatting>
  <conditionalFormatting sqref="V33:V35">
    <cfRule type="expression" dxfId="793" priority="3071">
      <formula>R33="No_existen"</formula>
    </cfRule>
  </conditionalFormatting>
  <conditionalFormatting sqref="Z33">
    <cfRule type="expression" dxfId="792" priority="3070">
      <formula>$R$33="No_existen"</formula>
    </cfRule>
  </conditionalFormatting>
  <conditionalFormatting sqref="Z34">
    <cfRule type="expression" dxfId="791" priority="3069">
      <formula>$R$34="No_existen"</formula>
    </cfRule>
  </conditionalFormatting>
  <conditionalFormatting sqref="Z35">
    <cfRule type="expression" dxfId="790" priority="3068">
      <formula>$R$35="No_existen"</formula>
    </cfRule>
  </conditionalFormatting>
  <conditionalFormatting sqref="AF33">
    <cfRule type="expression" dxfId="789" priority="3067">
      <formula>R33="No_existen"</formula>
    </cfRule>
  </conditionalFormatting>
  <conditionalFormatting sqref="AF34">
    <cfRule type="expression" dxfId="788" priority="3066">
      <formula>R34="No_existen"</formula>
    </cfRule>
  </conditionalFormatting>
  <conditionalFormatting sqref="AF35">
    <cfRule type="expression" dxfId="787" priority="3065">
      <formula>R35="No_existen"</formula>
    </cfRule>
  </conditionalFormatting>
  <conditionalFormatting sqref="Z36:Z50 Z57:Z62">
    <cfRule type="expression" dxfId="786" priority="3045">
      <formula>#REF!="No_existen"</formula>
    </cfRule>
  </conditionalFormatting>
  <conditionalFormatting sqref="V49:V50">
    <cfRule type="expression" dxfId="785" priority="3042">
      <formula>R49="No_existen"</formula>
    </cfRule>
  </conditionalFormatting>
  <conditionalFormatting sqref="AF49:AF50">
    <cfRule type="expression" dxfId="784" priority="3030">
      <formula>R49="No_existen"</formula>
    </cfRule>
  </conditionalFormatting>
  <conditionalFormatting sqref="AA18:AA20">
    <cfRule type="expression" dxfId="783" priority="3024">
      <formula>Z18="Manual"</formula>
    </cfRule>
  </conditionalFormatting>
  <conditionalFormatting sqref="AF17 AF29:AF35 AF39:AF62">
    <cfRule type="expression" dxfId="782" priority="3028">
      <formula>AE17="No asignado"</formula>
    </cfRule>
  </conditionalFormatting>
  <conditionalFormatting sqref="AY44">
    <cfRule type="expression" dxfId="781" priority="3417">
      <formula>AW44="ASUMIR"</formula>
    </cfRule>
  </conditionalFormatting>
  <conditionalFormatting sqref="V10">
    <cfRule type="expression" dxfId="780" priority="2998">
      <formula>R10="No_existen"</formula>
    </cfRule>
  </conditionalFormatting>
  <conditionalFormatting sqref="V11">
    <cfRule type="expression" dxfId="779" priority="2997">
      <formula>R11="No_existen"</formula>
    </cfRule>
  </conditionalFormatting>
  <conditionalFormatting sqref="AF10:AF11">
    <cfRule type="expression" dxfId="778" priority="2995">
      <formula>AE10="No asignado"</formula>
    </cfRule>
  </conditionalFormatting>
  <conditionalFormatting sqref="AF10">
    <cfRule type="expression" dxfId="777" priority="2994">
      <formula>#REF!="No_existen"</formula>
    </cfRule>
  </conditionalFormatting>
  <conditionalFormatting sqref="AF11">
    <cfRule type="expression" dxfId="776" priority="2993">
      <formula>#REF!="No_existen"</formula>
    </cfRule>
  </conditionalFormatting>
  <conditionalFormatting sqref="AU15">
    <cfRule type="cellIs" dxfId="775" priority="2987" operator="equal">
      <formula>"LEVE"</formula>
    </cfRule>
    <cfRule type="cellIs" dxfId="774" priority="2988" operator="equal">
      <formula>"MODERADO"</formula>
    </cfRule>
    <cfRule type="cellIs" dxfId="773" priority="2989" operator="equal">
      <formula>"GRAVE"</formula>
    </cfRule>
  </conditionalFormatting>
  <conditionalFormatting sqref="AF18">
    <cfRule type="expression" dxfId="772" priority="2981">
      <formula>R18="No_existen"</formula>
    </cfRule>
  </conditionalFormatting>
  <conditionalFormatting sqref="AF19">
    <cfRule type="expression" dxfId="771" priority="2980">
      <formula>R19="No_existen"</formula>
    </cfRule>
  </conditionalFormatting>
  <conditionalFormatting sqref="AF20">
    <cfRule type="expression" dxfId="770" priority="2979">
      <formula>R20="No_existen"</formula>
    </cfRule>
  </conditionalFormatting>
  <conditionalFormatting sqref="AF18:AF20">
    <cfRule type="expression" dxfId="769" priority="2977">
      <formula>AE18="No asignado"</formula>
    </cfRule>
  </conditionalFormatting>
  <conditionalFormatting sqref="AF18:AF20">
    <cfRule type="expression" dxfId="768" priority="2978">
      <formula>AE18="No asignado"</formula>
    </cfRule>
  </conditionalFormatting>
  <conditionalFormatting sqref="AF19">
    <cfRule type="expression" dxfId="767" priority="2976">
      <formula>R19="No_existen"</formula>
    </cfRule>
  </conditionalFormatting>
  <conditionalFormatting sqref="AF20">
    <cfRule type="expression" dxfId="766" priority="2975">
      <formula>R20="No_existen"</formula>
    </cfRule>
  </conditionalFormatting>
  <conditionalFormatting sqref="AF21">
    <cfRule type="expression" dxfId="765" priority="2974">
      <formula>R21="No_existen"</formula>
    </cfRule>
  </conditionalFormatting>
  <conditionalFormatting sqref="AF22">
    <cfRule type="expression" dxfId="764" priority="2973">
      <formula>R22="No_existen"</formula>
    </cfRule>
  </conditionalFormatting>
  <conditionalFormatting sqref="AF23">
    <cfRule type="expression" dxfId="763" priority="2972">
      <formula>R23="No_existen"</formula>
    </cfRule>
  </conditionalFormatting>
  <conditionalFormatting sqref="AF21:AF23">
    <cfRule type="expression" dxfId="762" priority="2970">
      <formula>AE21="No asignado"</formula>
    </cfRule>
  </conditionalFormatting>
  <conditionalFormatting sqref="AF21:AF23">
    <cfRule type="expression" dxfId="761" priority="2971">
      <formula>AE21="No asignado"</formula>
    </cfRule>
  </conditionalFormatting>
  <conditionalFormatting sqref="AF22">
    <cfRule type="expression" dxfId="760" priority="2969">
      <formula>R22="No_existen"</formula>
    </cfRule>
  </conditionalFormatting>
  <conditionalFormatting sqref="AF23">
    <cfRule type="expression" dxfId="759" priority="2968">
      <formula>R23="No_existen"</formula>
    </cfRule>
  </conditionalFormatting>
  <conditionalFormatting sqref="AU21">
    <cfRule type="cellIs" dxfId="758" priority="2958" operator="equal">
      <formula>"LEVE"</formula>
    </cfRule>
    <cfRule type="cellIs" dxfId="757" priority="2959" operator="equal">
      <formula>"MODERADO"</formula>
    </cfRule>
    <cfRule type="cellIs" dxfId="756" priority="2960" operator="equal">
      <formula>"GRAVE"</formula>
    </cfRule>
  </conditionalFormatting>
  <conditionalFormatting sqref="AT18">
    <cfRule type="cellIs" dxfId="755" priority="2955" operator="equal">
      <formula>"LEVE"</formula>
    </cfRule>
    <cfRule type="cellIs" dxfId="754" priority="2956" operator="equal">
      <formula>"MODERADO"</formula>
    </cfRule>
    <cfRule type="cellIs" dxfId="753" priority="2957" operator="equal">
      <formula>"GRAVE"</formula>
    </cfRule>
  </conditionalFormatting>
  <conditionalFormatting sqref="AT21">
    <cfRule type="cellIs" dxfId="752" priority="2952" operator="equal">
      <formula>"LEVE"</formula>
    </cfRule>
    <cfRule type="cellIs" dxfId="751" priority="2953" operator="equal">
      <formula>"MODERADO"</formula>
    </cfRule>
    <cfRule type="cellIs" dxfId="750" priority="2954" operator="equal">
      <formula>"GRAVE"</formula>
    </cfRule>
  </conditionalFormatting>
  <conditionalFormatting sqref="V27">
    <cfRule type="expression" dxfId="749" priority="2911">
      <formula>R27="No_existen"</formula>
    </cfRule>
  </conditionalFormatting>
  <conditionalFormatting sqref="V28">
    <cfRule type="expression" dxfId="748" priority="2910">
      <formula>R28="No_existen"</formula>
    </cfRule>
  </conditionalFormatting>
  <conditionalFormatting sqref="AF27">
    <cfRule type="expression" dxfId="747" priority="2909">
      <formula>#REF!="No_existen"</formula>
    </cfRule>
  </conditionalFormatting>
  <conditionalFormatting sqref="AF27:AF28">
    <cfRule type="expression" dxfId="746" priority="2908">
      <formula>AE27="No asignado"</formula>
    </cfRule>
  </conditionalFormatting>
  <conditionalFormatting sqref="AF28">
    <cfRule type="expression" dxfId="745" priority="2907">
      <formula>#REF!="No_existen"</formula>
    </cfRule>
  </conditionalFormatting>
  <conditionalFormatting sqref="AT27:AU27">
    <cfRule type="cellIs" dxfId="744" priority="2904" operator="equal">
      <formula>"LEVE"</formula>
    </cfRule>
    <cfRule type="cellIs" dxfId="743" priority="2905" operator="equal">
      <formula>"MODERADO"</formula>
    </cfRule>
    <cfRule type="cellIs" dxfId="742" priority="2906" operator="equal">
      <formula>"GRAVE"</formula>
    </cfRule>
  </conditionalFormatting>
  <conditionalFormatting sqref="V30">
    <cfRule type="expression" dxfId="741" priority="2900">
      <formula>R30="No_existen"</formula>
    </cfRule>
  </conditionalFormatting>
  <conditionalFormatting sqref="V31">
    <cfRule type="expression" dxfId="740" priority="2899">
      <formula>R31="No_existen"</formula>
    </cfRule>
  </conditionalFormatting>
  <conditionalFormatting sqref="V32">
    <cfRule type="expression" dxfId="739" priority="2898">
      <formula>R32="No_existen"</formula>
    </cfRule>
  </conditionalFormatting>
  <conditionalFormatting sqref="AF30">
    <cfRule type="expression" dxfId="738" priority="2895">
      <formula>R30="No_existen"</formula>
    </cfRule>
  </conditionalFormatting>
  <conditionalFormatting sqref="AF31">
    <cfRule type="expression" dxfId="737" priority="2894">
      <formula>R31="No_existen"</formula>
    </cfRule>
  </conditionalFormatting>
  <conditionalFormatting sqref="AF32">
    <cfRule type="expression" dxfId="736" priority="2893">
      <formula>R32="No_existen"</formula>
    </cfRule>
  </conditionalFormatting>
  <conditionalFormatting sqref="AF30:AF32">
    <cfRule type="expression" dxfId="735" priority="2889">
      <formula>AE30="No asignado"</formula>
    </cfRule>
  </conditionalFormatting>
  <conditionalFormatting sqref="AU30">
    <cfRule type="cellIs" dxfId="734" priority="2885" operator="equal">
      <formula>"LEVE"</formula>
    </cfRule>
    <cfRule type="cellIs" dxfId="733" priority="2886" operator="equal">
      <formula>"MODERADO"</formula>
    </cfRule>
    <cfRule type="cellIs" dxfId="732" priority="2887" operator="equal">
      <formula>"GRAVE"</formula>
    </cfRule>
  </conditionalFormatting>
  <conditionalFormatting sqref="AT30">
    <cfRule type="cellIs" dxfId="731" priority="2879" operator="equal">
      <formula>"LEVE"</formula>
    </cfRule>
    <cfRule type="cellIs" dxfId="730" priority="2880" operator="equal">
      <formula>"MODERADO"</formula>
    </cfRule>
    <cfRule type="cellIs" dxfId="729" priority="2881" operator="equal">
      <formula>"GRAVE"</formula>
    </cfRule>
  </conditionalFormatting>
  <conditionalFormatting sqref="AT33">
    <cfRule type="cellIs" dxfId="728" priority="2853" operator="equal">
      <formula>"LEVE"</formula>
    </cfRule>
    <cfRule type="cellIs" dxfId="727" priority="2854" operator="equal">
      <formula>"MODERADO"</formula>
    </cfRule>
    <cfRule type="cellIs" dxfId="726" priority="2855" operator="equal">
      <formula>"GRAVE"</formula>
    </cfRule>
  </conditionalFormatting>
  <conditionalFormatting sqref="AU33">
    <cfRule type="cellIs" dxfId="725" priority="2850" operator="equal">
      <formula>"LEVE"</formula>
    </cfRule>
    <cfRule type="cellIs" dxfId="724" priority="2851" operator="equal">
      <formula>"MODERADO"</formula>
    </cfRule>
    <cfRule type="cellIs" dxfId="723" priority="2852" operator="equal">
      <formula>"GRAVE"</formula>
    </cfRule>
  </conditionalFormatting>
  <conditionalFormatting sqref="AY36:AY43 AY45:AY62">
    <cfRule type="expression" dxfId="722" priority="2819">
      <formula>AW36&lt;&gt;"COMPARTIR"</formula>
    </cfRule>
    <cfRule type="expression" dxfId="721" priority="2820">
      <formula>AW36="ASUMIR"</formula>
    </cfRule>
  </conditionalFormatting>
  <conditionalFormatting sqref="AY9">
    <cfRule type="expression" dxfId="720" priority="2781">
      <formula>AW9&lt;&gt;"COMPARTIR"</formula>
    </cfRule>
    <cfRule type="expression" dxfId="719" priority="2782">
      <formula>AW9="ASUMIR"</formula>
    </cfRule>
  </conditionalFormatting>
  <conditionalFormatting sqref="AY10">
    <cfRule type="expression" dxfId="718" priority="2779">
      <formula>AW10&lt;&gt;"COMPARTIR"</formula>
    </cfRule>
    <cfRule type="expression" dxfId="717" priority="2780">
      <formula>AW10="ASUMIR"</formula>
    </cfRule>
  </conditionalFormatting>
  <conditionalFormatting sqref="AY11">
    <cfRule type="expression" dxfId="716" priority="2777">
      <formula>AW11&lt;&gt;"COMPARTIR"</formula>
    </cfRule>
    <cfRule type="expression" dxfId="715" priority="2778">
      <formula>AW11="ASUMIR"</formula>
    </cfRule>
  </conditionalFormatting>
  <conditionalFormatting sqref="AY15">
    <cfRule type="expression" dxfId="714" priority="2775">
      <formula>AW15&lt;&gt;"COMPARTIR"</formula>
    </cfRule>
    <cfRule type="expression" dxfId="713" priority="2776">
      <formula>AW15="ASUMIR"</formula>
    </cfRule>
  </conditionalFormatting>
  <conditionalFormatting sqref="AY16">
    <cfRule type="expression" dxfId="712" priority="2773">
      <formula>AW16&lt;&gt;"COMPARTIR"</formula>
    </cfRule>
    <cfRule type="expression" dxfId="711" priority="2774">
      <formula>AW16="ASUMIR"</formula>
    </cfRule>
  </conditionalFormatting>
  <conditionalFormatting sqref="AY17">
    <cfRule type="expression" dxfId="710" priority="2771">
      <formula>AW17&lt;&gt;"COMPARTIR"</formula>
    </cfRule>
    <cfRule type="expression" dxfId="709" priority="2772">
      <formula>AW17="ASUMIR"</formula>
    </cfRule>
  </conditionalFormatting>
  <conditionalFormatting sqref="AY18">
    <cfRule type="expression" dxfId="708" priority="2769">
      <formula>AW18&lt;&gt;"COMPARTIR"</formula>
    </cfRule>
    <cfRule type="expression" dxfId="707" priority="2770">
      <formula>AW18="ASUMIR"</formula>
    </cfRule>
  </conditionalFormatting>
  <conditionalFormatting sqref="AY19:AY20">
    <cfRule type="expression" dxfId="706" priority="2765">
      <formula>AW19&lt;&gt;"COMPARTIR"</formula>
    </cfRule>
    <cfRule type="expression" dxfId="705" priority="2766">
      <formula>AW19="ASUMIR"</formula>
    </cfRule>
  </conditionalFormatting>
  <conditionalFormatting sqref="AY21">
    <cfRule type="expression" dxfId="704" priority="2763">
      <formula>AW21&lt;&gt;"COMPARTIR"</formula>
    </cfRule>
    <cfRule type="expression" dxfId="703" priority="2764">
      <formula>AW21="ASUMIR"</formula>
    </cfRule>
  </conditionalFormatting>
  <conditionalFormatting sqref="AY22">
    <cfRule type="expression" dxfId="702" priority="2761">
      <formula>AW22&lt;&gt;"COMPARTIR"</formula>
    </cfRule>
    <cfRule type="expression" dxfId="701" priority="2762">
      <formula>AW22="ASUMIR"</formula>
    </cfRule>
  </conditionalFormatting>
  <conditionalFormatting sqref="AY23:AY26">
    <cfRule type="expression" dxfId="700" priority="2759">
      <formula>AW23&lt;&gt;"COMPARTIR"</formula>
    </cfRule>
    <cfRule type="expression" dxfId="699" priority="2760">
      <formula>AW23="ASUMIR"</formula>
    </cfRule>
  </conditionalFormatting>
  <conditionalFormatting sqref="AY27">
    <cfRule type="expression" dxfId="698" priority="2733">
      <formula>AW27&lt;&gt;"COMPARTIR"</formula>
    </cfRule>
    <cfRule type="expression" dxfId="697" priority="2734">
      <formula>AW27="ASUMIR"</formula>
    </cfRule>
  </conditionalFormatting>
  <conditionalFormatting sqref="AY28">
    <cfRule type="expression" dxfId="696" priority="2731">
      <formula>AW28&lt;&gt;"COMPARTIR"</formula>
    </cfRule>
    <cfRule type="expression" dxfId="695" priority="2732">
      <formula>AW28="ASUMIR"</formula>
    </cfRule>
  </conditionalFormatting>
  <conditionalFormatting sqref="AY29">
    <cfRule type="expression" dxfId="694" priority="2729">
      <formula>AW29&lt;&gt;"COMPARTIR"</formula>
    </cfRule>
    <cfRule type="expression" dxfId="693" priority="2730">
      <formula>AW29="ASUMIR"</formula>
    </cfRule>
  </conditionalFormatting>
  <conditionalFormatting sqref="AY30">
    <cfRule type="expression" dxfId="692" priority="2721">
      <formula>AW30&lt;&gt;"COMPARTIR"</formula>
    </cfRule>
    <cfRule type="expression" dxfId="691" priority="2722">
      <formula>AW30="ASUMIR"</formula>
    </cfRule>
  </conditionalFormatting>
  <conditionalFormatting sqref="AY31">
    <cfRule type="expression" dxfId="690" priority="2719">
      <formula>AW31&lt;&gt;"COMPARTIR"</formula>
    </cfRule>
    <cfRule type="expression" dxfId="689" priority="2720">
      <formula>AW31="ASUMIR"</formula>
    </cfRule>
  </conditionalFormatting>
  <conditionalFormatting sqref="AY32">
    <cfRule type="expression" dxfId="688" priority="2717">
      <formula>AW32&lt;&gt;"COMPARTIR"</formula>
    </cfRule>
    <cfRule type="expression" dxfId="687" priority="2718">
      <formula>AW32="ASUMIR"</formula>
    </cfRule>
  </conditionalFormatting>
  <conditionalFormatting sqref="AY33">
    <cfRule type="expression" dxfId="686" priority="2701">
      <formula>AW33&lt;&gt;"COMPARTIR"</formula>
    </cfRule>
    <cfRule type="expression" dxfId="685" priority="2702">
      <formula>AW33="ASUMIR"</formula>
    </cfRule>
  </conditionalFormatting>
  <conditionalFormatting sqref="AY34">
    <cfRule type="expression" dxfId="684" priority="2699">
      <formula>AW34&lt;&gt;"COMPARTIR"</formula>
    </cfRule>
    <cfRule type="expression" dxfId="683" priority="2700">
      <formula>AW34="ASUMIR"</formula>
    </cfRule>
  </conditionalFormatting>
  <conditionalFormatting sqref="AY35">
    <cfRule type="expression" dxfId="682" priority="2697">
      <formula>AW35&lt;&gt;"COMPARTIR"</formula>
    </cfRule>
    <cfRule type="expression" dxfId="681" priority="2698">
      <formula>AW35="ASUMIR"</formula>
    </cfRule>
  </conditionalFormatting>
  <conditionalFormatting sqref="AF36">
    <cfRule type="expression" dxfId="680" priority="2630">
      <formula>R36="No_existen"</formula>
    </cfRule>
  </conditionalFormatting>
  <conditionalFormatting sqref="AF36">
    <cfRule type="expression" dxfId="679" priority="2628">
      <formula>AE36="No asignado"</formula>
    </cfRule>
  </conditionalFormatting>
  <conditionalFormatting sqref="AF36">
    <cfRule type="expression" dxfId="678" priority="2629">
      <formula>AE36="No asignado"</formula>
    </cfRule>
  </conditionalFormatting>
  <conditionalFormatting sqref="AF36">
    <cfRule type="expression" dxfId="677" priority="2627">
      <formula>#REF!="No_existen"</formula>
    </cfRule>
  </conditionalFormatting>
  <conditionalFormatting sqref="AF36">
    <cfRule type="expression" dxfId="676" priority="2626">
      <formula>#REF!="No_existen"</formula>
    </cfRule>
  </conditionalFormatting>
  <conditionalFormatting sqref="AF37">
    <cfRule type="expression" dxfId="675" priority="2625">
      <formula>R37="No_existen"</formula>
    </cfRule>
  </conditionalFormatting>
  <conditionalFormatting sqref="AF37">
    <cfRule type="expression" dxfId="674" priority="2624">
      <formula>R37="No_existen"</formula>
    </cfRule>
  </conditionalFormatting>
  <conditionalFormatting sqref="AF37">
    <cfRule type="expression" dxfId="673" priority="2622">
      <formula>AE37="No asignado"</formula>
    </cfRule>
  </conditionalFormatting>
  <conditionalFormatting sqref="AF37">
    <cfRule type="expression" dxfId="672" priority="2623">
      <formula>AE37="No asignado"</formula>
    </cfRule>
  </conditionalFormatting>
  <conditionalFormatting sqref="AF37">
    <cfRule type="expression" dxfId="671" priority="2621">
      <formula>#REF!="No_existen"</formula>
    </cfRule>
  </conditionalFormatting>
  <conditionalFormatting sqref="AF37">
    <cfRule type="expression" dxfId="670" priority="2620">
      <formula>#REF!="No_existen"</formula>
    </cfRule>
  </conditionalFormatting>
  <conditionalFormatting sqref="AF37">
    <cfRule type="expression" dxfId="669" priority="2619">
      <formula>R37="No_existen"</formula>
    </cfRule>
  </conditionalFormatting>
  <conditionalFormatting sqref="AF38">
    <cfRule type="expression" dxfId="668" priority="2618">
      <formula>R38="No_existen"</formula>
    </cfRule>
  </conditionalFormatting>
  <conditionalFormatting sqref="AF38">
    <cfRule type="expression" dxfId="667" priority="2617">
      <formula>R38="No_existen"</formula>
    </cfRule>
  </conditionalFormatting>
  <conditionalFormatting sqref="AF38">
    <cfRule type="expression" dxfId="666" priority="2615">
      <formula>AE38="No asignado"</formula>
    </cfRule>
  </conditionalFormatting>
  <conditionalFormatting sqref="AF38">
    <cfRule type="expression" dxfId="665" priority="2616">
      <formula>AE38="No asignado"</formula>
    </cfRule>
  </conditionalFormatting>
  <conditionalFormatting sqref="AF38">
    <cfRule type="expression" dxfId="664" priority="2614">
      <formula>#REF!="No_existen"</formula>
    </cfRule>
  </conditionalFormatting>
  <conditionalFormatting sqref="AF38">
    <cfRule type="expression" dxfId="663" priority="2613">
      <formula>#REF!="No_existen"</formula>
    </cfRule>
  </conditionalFormatting>
  <conditionalFormatting sqref="AF38">
    <cfRule type="expression" dxfId="662" priority="2612">
      <formula>R38="No_existen"</formula>
    </cfRule>
  </conditionalFormatting>
  <conditionalFormatting sqref="AF39">
    <cfRule type="expression" dxfId="661" priority="2492">
      <formula>R39="No_existen"</formula>
    </cfRule>
  </conditionalFormatting>
  <conditionalFormatting sqref="AF40">
    <cfRule type="expression" dxfId="660" priority="2491">
      <formula>R40="No_existen"</formula>
    </cfRule>
  </conditionalFormatting>
  <conditionalFormatting sqref="AF41">
    <cfRule type="expression" dxfId="659" priority="2490">
      <formula>R41="No_existen"</formula>
    </cfRule>
  </conditionalFormatting>
  <conditionalFormatting sqref="AF39:AF41">
    <cfRule type="expression" dxfId="658" priority="2487">
      <formula>AE39="No asignado"</formula>
    </cfRule>
  </conditionalFormatting>
  <conditionalFormatting sqref="V39">
    <cfRule type="expression" dxfId="657" priority="2485">
      <formula>R39="No_existen"</formula>
    </cfRule>
  </conditionalFormatting>
  <conditionalFormatting sqref="V40">
    <cfRule type="expression" dxfId="656" priority="2484">
      <formula>R40="No_existen"</formula>
    </cfRule>
  </conditionalFormatting>
  <conditionalFormatting sqref="V41">
    <cfRule type="expression" dxfId="655" priority="2483">
      <formula>R41="No_existen"</formula>
    </cfRule>
  </conditionalFormatting>
  <conditionalFormatting sqref="AT39:AU39">
    <cfRule type="cellIs" dxfId="654" priority="2477" operator="equal">
      <formula>"LEVE"</formula>
    </cfRule>
    <cfRule type="cellIs" dxfId="653" priority="2478" operator="equal">
      <formula>"MODERADO"</formula>
    </cfRule>
    <cfRule type="cellIs" dxfId="652" priority="2479" operator="equal">
      <formula>"GRAVE"</formula>
    </cfRule>
  </conditionalFormatting>
  <conditionalFormatting sqref="V43">
    <cfRule type="expression" dxfId="651" priority="2467">
      <formula>R43="No_existen"</formula>
    </cfRule>
  </conditionalFormatting>
  <conditionalFormatting sqref="V44">
    <cfRule type="expression" dxfId="650" priority="2466">
      <formula>R44="No_existen"</formula>
    </cfRule>
  </conditionalFormatting>
  <conditionalFormatting sqref="AF42">
    <cfRule type="expression" dxfId="649" priority="2464">
      <formula>R42="No_existen"</formula>
    </cfRule>
  </conditionalFormatting>
  <conditionalFormatting sqref="AF43">
    <cfRule type="expression" dxfId="648" priority="2463">
      <formula>R43="No_existen"</formula>
    </cfRule>
  </conditionalFormatting>
  <conditionalFormatting sqref="AF44">
    <cfRule type="expression" dxfId="647" priority="2462">
      <formula>R44="No_existen"</formula>
    </cfRule>
  </conditionalFormatting>
  <conditionalFormatting sqref="AT42:AU42">
    <cfRule type="cellIs" dxfId="646" priority="2457" operator="equal">
      <formula>"LEVE"</formula>
    </cfRule>
    <cfRule type="cellIs" dxfId="645" priority="2458" operator="equal">
      <formula>"MODERADO"</formula>
    </cfRule>
    <cfRule type="cellIs" dxfId="644" priority="2459" operator="equal">
      <formula>"GRAVE"</formula>
    </cfRule>
  </conditionalFormatting>
  <conditionalFormatting sqref="V45">
    <cfRule type="expression" dxfId="643" priority="2448">
      <formula>R45="No_existen"</formula>
    </cfRule>
  </conditionalFormatting>
  <conditionalFormatting sqref="V46">
    <cfRule type="expression" dxfId="642" priority="2447">
      <formula>R46="No_existen"</formula>
    </cfRule>
  </conditionalFormatting>
  <conditionalFormatting sqref="V47">
    <cfRule type="expression" dxfId="641" priority="2446">
      <formula>R47="No_existen"</formula>
    </cfRule>
  </conditionalFormatting>
  <conditionalFormatting sqref="AA45:AA46">
    <cfRule type="expression" dxfId="640" priority="2439">
      <formula>Z45="Semiautomatico"</formula>
    </cfRule>
    <cfRule type="expression" dxfId="639" priority="2440">
      <formula>Z45="Manual"</formula>
    </cfRule>
    <cfRule type="expression" dxfId="638" priority="2442">
      <formula>R45="No_existen"</formula>
    </cfRule>
  </conditionalFormatting>
  <conditionalFormatting sqref="AA45:AA46">
    <cfRule type="expression" dxfId="637" priority="2441">
      <formula>R45="No_existen"</formula>
    </cfRule>
  </conditionalFormatting>
  <conditionalFormatting sqref="AF45">
    <cfRule type="expression" dxfId="636" priority="2433">
      <formula>R45="No_existen"</formula>
    </cfRule>
  </conditionalFormatting>
  <conditionalFormatting sqref="AF46">
    <cfRule type="expression" dxfId="635" priority="2432">
      <formula>R46="No_existen"</formula>
    </cfRule>
  </conditionalFormatting>
  <conditionalFormatting sqref="AF45:AF46">
    <cfRule type="expression" dxfId="634" priority="2430">
      <formula>AE45="No asignado"</formula>
    </cfRule>
  </conditionalFormatting>
  <conditionalFormatting sqref="AW45:AW46">
    <cfRule type="expression" dxfId="633" priority="2405">
      <formula>AV45="ASUMIR"</formula>
    </cfRule>
  </conditionalFormatting>
  <conditionalFormatting sqref="AX45:AX46">
    <cfRule type="expression" dxfId="632" priority="2404">
      <formula>AV45="ASUMIR"</formula>
    </cfRule>
  </conditionalFormatting>
  <conditionalFormatting sqref="V48">
    <cfRule type="expression" dxfId="631" priority="2396">
      <formula>R48="No_existen"</formula>
    </cfRule>
  </conditionalFormatting>
  <conditionalFormatting sqref="AF48">
    <cfRule type="expression" dxfId="630" priority="2394">
      <formula>R48="No_existen"</formula>
    </cfRule>
  </conditionalFormatting>
  <conditionalFormatting sqref="AF48">
    <cfRule type="expression" dxfId="629" priority="2392">
      <formula>AE48="No asignado"</formula>
    </cfRule>
  </conditionalFormatting>
  <conditionalFormatting sqref="AT48:AU48">
    <cfRule type="cellIs" dxfId="628" priority="2387" operator="equal">
      <formula>"LEVE"</formula>
    </cfRule>
    <cfRule type="cellIs" dxfId="627" priority="2388" operator="equal">
      <formula>"MODERADO"</formula>
    </cfRule>
    <cfRule type="cellIs" dxfId="626" priority="2389" operator="equal">
      <formula>"GRAVE"</formula>
    </cfRule>
  </conditionalFormatting>
  <conditionalFormatting sqref="V51">
    <cfRule type="expression" dxfId="625" priority="2211">
      <formula>R51="No_existen"</formula>
    </cfRule>
  </conditionalFormatting>
  <conditionalFormatting sqref="Z51">
    <cfRule type="expression" dxfId="624" priority="2210">
      <formula>$P$11="No_existen"</formula>
    </cfRule>
  </conditionalFormatting>
  <conditionalFormatting sqref="Z52">
    <cfRule type="expression" dxfId="623" priority="2209">
      <formula>$P$15="No_existen"</formula>
    </cfRule>
  </conditionalFormatting>
  <conditionalFormatting sqref="V52">
    <cfRule type="expression" dxfId="622" priority="2208">
      <formula>R52="No_existen"</formula>
    </cfRule>
  </conditionalFormatting>
  <conditionalFormatting sqref="V53">
    <cfRule type="expression" dxfId="621" priority="2207">
      <formula>R53="No_existen"</formula>
    </cfRule>
  </conditionalFormatting>
  <conditionalFormatting sqref="Z53">
    <cfRule type="expression" dxfId="620" priority="2206">
      <formula>$P$16="No_existen"</formula>
    </cfRule>
  </conditionalFormatting>
  <conditionalFormatting sqref="AF51">
    <cfRule type="expression" dxfId="619" priority="2188">
      <formula>R51="No_existen"</formula>
    </cfRule>
  </conditionalFormatting>
  <conditionalFormatting sqref="AF52">
    <cfRule type="expression" dxfId="618" priority="2187">
      <formula>R52="No_existen"</formula>
    </cfRule>
  </conditionalFormatting>
  <conditionalFormatting sqref="AF53">
    <cfRule type="expression" dxfId="617" priority="2186">
      <formula>R53="No_existen"</formula>
    </cfRule>
  </conditionalFormatting>
  <conditionalFormatting sqref="AF51:AF53">
    <cfRule type="expression" dxfId="616" priority="2181">
      <formula>AE51="No asignado"</formula>
    </cfRule>
  </conditionalFormatting>
  <conditionalFormatting sqref="AT51">
    <cfRule type="cellIs" dxfId="615" priority="2160" operator="equal">
      <formula>"LEVE"</formula>
    </cfRule>
    <cfRule type="cellIs" dxfId="614" priority="2161" operator="equal">
      <formula>"MODERADO"</formula>
    </cfRule>
    <cfRule type="cellIs" dxfId="613" priority="2162" operator="equal">
      <formula>"GRAVE"</formula>
    </cfRule>
  </conditionalFormatting>
  <conditionalFormatting sqref="AU51">
    <cfRule type="cellIs" dxfId="612" priority="2157" operator="equal">
      <formula>"LEVE"</formula>
    </cfRule>
    <cfRule type="cellIs" dxfId="611" priority="2158" operator="equal">
      <formula>"MODERADO"</formula>
    </cfRule>
    <cfRule type="cellIs" dxfId="610" priority="2159" operator="equal">
      <formula>"GRAVE"</formula>
    </cfRule>
  </conditionalFormatting>
  <conditionalFormatting sqref="R54:R56">
    <cfRule type="cellIs" dxfId="609" priority="2114" operator="between">
      <formula>2</formula>
      <formula>3</formula>
    </cfRule>
  </conditionalFormatting>
  <conditionalFormatting sqref="V54">
    <cfRule type="expression" dxfId="608" priority="2113">
      <formula>R54="No_existen"</formula>
    </cfRule>
  </conditionalFormatting>
  <conditionalFormatting sqref="V55">
    <cfRule type="expression" dxfId="607" priority="2112">
      <formula>R55="No_existen"</formula>
    </cfRule>
  </conditionalFormatting>
  <conditionalFormatting sqref="V56">
    <cfRule type="expression" dxfId="606" priority="2111">
      <formula>R56="No_existen"</formula>
    </cfRule>
  </conditionalFormatting>
  <conditionalFormatting sqref="Z55">
    <cfRule type="expression" dxfId="605" priority="2107">
      <formula>#REF!="No_existen"</formula>
    </cfRule>
  </conditionalFormatting>
  <conditionalFormatting sqref="Z54">
    <cfRule type="expression" dxfId="604" priority="2106">
      <formula>R54="No_Existen"</formula>
    </cfRule>
  </conditionalFormatting>
  <conditionalFormatting sqref="Z56">
    <cfRule type="expression" dxfId="603" priority="2105">
      <formula>R56="No_existen"</formula>
    </cfRule>
  </conditionalFormatting>
  <conditionalFormatting sqref="AF54">
    <cfRule type="expression" dxfId="602" priority="2100">
      <formula>#REF!="No_existen"</formula>
    </cfRule>
  </conditionalFormatting>
  <conditionalFormatting sqref="AF55">
    <cfRule type="expression" dxfId="601" priority="2094">
      <formula>#REF!="No_existen"</formula>
    </cfRule>
  </conditionalFormatting>
  <conditionalFormatting sqref="AF56">
    <cfRule type="expression" dxfId="600" priority="2093">
      <formula>#REF!="No_existen"</formula>
    </cfRule>
  </conditionalFormatting>
  <conditionalFormatting sqref="AT54:AU54">
    <cfRule type="cellIs" dxfId="599" priority="2087" operator="equal">
      <formula>"LEVE"</formula>
    </cfRule>
    <cfRule type="cellIs" dxfId="598" priority="2088" operator="equal">
      <formula>"MODERADO"</formula>
    </cfRule>
    <cfRule type="cellIs" dxfId="597" priority="2089" operator="equal">
      <formula>"GRAVE"</formula>
    </cfRule>
  </conditionalFormatting>
  <conditionalFormatting sqref="N63 N66 N69 N72 N75">
    <cfRule type="containsText" dxfId="596" priority="1750" operator="containsText" text="MEDIA">
      <formula>NOT(ISERROR(SEARCH("MEDIA",N63)))</formula>
    </cfRule>
    <cfRule type="containsText" dxfId="595" priority="1751" operator="containsText" text="ALTA">
      <formula>NOT(ISERROR(SEARCH("ALTA",N63)))</formula>
    </cfRule>
    <cfRule type="containsText" dxfId="594" priority="1752" operator="containsText" text="BAJA">
      <formula>NOT(ISERROR(SEARCH("BAJA",N63)))</formula>
    </cfRule>
  </conditionalFormatting>
  <conditionalFormatting sqref="AS63 AS66 AS69">
    <cfRule type="cellIs" dxfId="593" priority="1737" operator="equal">
      <formula>"LEVE"</formula>
    </cfRule>
    <cfRule type="cellIs" dxfId="592" priority="1738" operator="equal">
      <formula>"MODERADO"</formula>
    </cfRule>
    <cfRule type="cellIs" dxfId="591" priority="1739" operator="equal">
      <formula>"GRAVE"</formula>
    </cfRule>
  </conditionalFormatting>
  <conditionalFormatting sqref="AL63 AL66 AL69 AL72 AL75">
    <cfRule type="expression" dxfId="590" priority="1732">
      <formula>S63="No_existen"</formula>
    </cfRule>
  </conditionalFormatting>
  <conditionalFormatting sqref="AP63 AP66 AP69 AP72">
    <cfRule type="expression" dxfId="589" priority="1731">
      <formula>S63="No_existen"</formula>
    </cfRule>
  </conditionalFormatting>
  <conditionalFormatting sqref="AH63 AH66 AH69 AH72">
    <cfRule type="expression" dxfId="588" priority="1756">
      <formula>S63="No_existen"</formula>
    </cfRule>
  </conditionalFormatting>
  <conditionalFormatting sqref="AC63 AC66 AC69 AC72 AC75">
    <cfRule type="expression" dxfId="587" priority="1759">
      <formula>S63="No_existen"</formula>
    </cfRule>
  </conditionalFormatting>
  <conditionalFormatting sqref="AM63 AM66">
    <cfRule type="expression" dxfId="586" priority="1760">
      <formula>S63="No_existen"</formula>
    </cfRule>
  </conditionalFormatting>
  <conditionalFormatting sqref="M63:M65">
    <cfRule type="containsText" dxfId="585" priority="854" operator="containsText" text="MEDIA">
      <formula>NOT(ISERROR(SEARCH("MEDIA",M63)))</formula>
    </cfRule>
    <cfRule type="containsText" dxfId="584" priority="855" operator="containsText" text="ALTA">
      <formula>NOT(ISERROR(SEARCH("ALTA",M63)))</formula>
    </cfRule>
    <cfRule type="containsText" dxfId="583" priority="856" operator="containsText" text="BAJA">
      <formula>NOT(ISERROR(SEARCH("BAJA",M63)))</formula>
    </cfRule>
  </conditionalFormatting>
  <conditionalFormatting sqref="O63:O65 P63">
    <cfRule type="containsText" dxfId="582" priority="851" operator="containsText" text="MEDIO">
      <formula>NOT(ISERROR(SEARCH("MEDIO",O63)))</formula>
    </cfRule>
    <cfRule type="containsText" dxfId="581" priority="852" operator="containsText" text="ALTO">
      <formula>NOT(ISERROR(SEARCH("ALTO",O63)))</formula>
    </cfRule>
    <cfRule type="containsText" dxfId="580" priority="853" operator="containsText" text="BAJO">
      <formula>NOT(ISERROR(SEARCH("BAJO",O63)))</formula>
    </cfRule>
  </conditionalFormatting>
  <conditionalFormatting sqref="R65">
    <cfRule type="cellIs" dxfId="579" priority="850" operator="between">
      <formula>2</formula>
      <formula>3</formula>
    </cfRule>
  </conditionalFormatting>
  <conditionalFormatting sqref="M63:M65">
    <cfRule type="containsText" dxfId="578" priority="839" operator="containsText" text="MEDIO BAJA">
      <formula>NOT(ISERROR(SEARCH("MEDIO BAJA",M63)))</formula>
    </cfRule>
    <cfRule type="containsText" dxfId="577" priority="840" operator="containsText" text="MEDIO ALTA">
      <formula>NOT(ISERROR(SEARCH("MEDIO ALTA",M63)))</formula>
    </cfRule>
  </conditionalFormatting>
  <conditionalFormatting sqref="O63:O65">
    <cfRule type="containsText" dxfId="576" priority="837" operator="containsText" text="MEDIO BAJO">
      <formula>NOT(ISERROR(SEARCH("MEDIO BAJO",O63)))</formula>
    </cfRule>
    <cfRule type="containsText" dxfId="575" priority="838" operator="containsText" text="MEDIO ALTO">
      <formula>NOT(ISERROR(SEARCH("MEDIO ALTO",O63)))</formula>
    </cfRule>
  </conditionalFormatting>
  <conditionalFormatting sqref="AK65">
    <cfRule type="expression" dxfId="574" priority="836">
      <formula>R65="No_existen"</formula>
    </cfRule>
  </conditionalFormatting>
  <conditionalFormatting sqref="AO65">
    <cfRule type="expression" dxfId="573" priority="835">
      <formula>R65="No_existen"</formula>
    </cfRule>
  </conditionalFormatting>
  <conditionalFormatting sqref="AW63:AW65">
    <cfRule type="expression" dxfId="572" priority="834">
      <formula>AV63="ASUMIR"</formula>
    </cfRule>
  </conditionalFormatting>
  <conditionalFormatting sqref="AX63:AX65">
    <cfRule type="expression" dxfId="571" priority="833">
      <formula>AV63="ASUMIR"</formula>
    </cfRule>
  </conditionalFormatting>
  <conditionalFormatting sqref="AJ65">
    <cfRule type="expression" dxfId="570" priority="858">
      <formula>R65="No_existen"</formula>
    </cfRule>
  </conditionalFormatting>
  <conditionalFormatting sqref="AE65">
    <cfRule type="expression" dxfId="569" priority="861">
      <formula>R65="No_existen"</formula>
    </cfRule>
  </conditionalFormatting>
  <conditionalFormatting sqref="AA63:AA65">
    <cfRule type="expression" dxfId="568" priority="821">
      <formula>Z63="Semiautomatico"</formula>
    </cfRule>
    <cfRule type="expression" dxfId="567" priority="823">
      <formula>Z63="Manual"</formula>
    </cfRule>
    <cfRule type="expression" dxfId="566" priority="829">
      <formula>R63="No_existen"</formula>
    </cfRule>
  </conditionalFormatting>
  <conditionalFormatting sqref="AA63:AA65">
    <cfRule type="expression" dxfId="565" priority="828">
      <formula>R63="No_existen"</formula>
    </cfRule>
  </conditionalFormatting>
  <conditionalFormatting sqref="Z65">
    <cfRule type="expression" dxfId="564" priority="825">
      <formula>#REF!="No_existen"</formula>
    </cfRule>
  </conditionalFormatting>
  <conditionalFormatting sqref="AF65">
    <cfRule type="expression" dxfId="563" priority="824">
      <formula>R65="No_existen"</formula>
    </cfRule>
  </conditionalFormatting>
  <conditionalFormatting sqref="AF65">
    <cfRule type="expression" dxfId="562" priority="822">
      <formula>AE65="No asignado"</formula>
    </cfRule>
  </conditionalFormatting>
  <conditionalFormatting sqref="AY63:AY65">
    <cfRule type="expression" dxfId="561" priority="819">
      <formula>AW63&lt;&gt;"COMPARTIR"</formula>
    </cfRule>
    <cfRule type="expression" dxfId="560" priority="820">
      <formula>AW63="ASUMIR"</formula>
    </cfRule>
  </conditionalFormatting>
  <conditionalFormatting sqref="M66:M68">
    <cfRule type="containsText" dxfId="559" priority="808" operator="containsText" text="MEDIA">
      <formula>NOT(ISERROR(SEARCH("MEDIA",M66)))</formula>
    </cfRule>
    <cfRule type="containsText" dxfId="558" priority="809" operator="containsText" text="ALTA">
      <formula>NOT(ISERROR(SEARCH("ALTA",M66)))</formula>
    </cfRule>
    <cfRule type="containsText" dxfId="557" priority="810" operator="containsText" text="BAJA">
      <formula>NOT(ISERROR(SEARCH("BAJA",M66)))</formula>
    </cfRule>
  </conditionalFormatting>
  <conditionalFormatting sqref="O66:O68 P66">
    <cfRule type="containsText" dxfId="556" priority="805" operator="containsText" text="MEDIO">
      <formula>NOT(ISERROR(SEARCH("MEDIO",O66)))</formula>
    </cfRule>
    <cfRule type="containsText" dxfId="555" priority="806" operator="containsText" text="ALTO">
      <formula>NOT(ISERROR(SEARCH("ALTO",O66)))</formula>
    </cfRule>
    <cfRule type="containsText" dxfId="554" priority="807" operator="containsText" text="BAJO">
      <formula>NOT(ISERROR(SEARCH("BAJO",O66)))</formula>
    </cfRule>
  </conditionalFormatting>
  <conditionalFormatting sqref="R66:R68">
    <cfRule type="cellIs" dxfId="553" priority="804" operator="between">
      <formula>2</formula>
      <formula>3</formula>
    </cfRule>
  </conditionalFormatting>
  <conditionalFormatting sqref="M66:M68">
    <cfRule type="containsText" dxfId="552" priority="793" operator="containsText" text="MEDIO BAJA">
      <formula>NOT(ISERROR(SEARCH("MEDIO BAJA",M66)))</formula>
    </cfRule>
    <cfRule type="containsText" dxfId="551" priority="794" operator="containsText" text="MEDIO ALTA">
      <formula>NOT(ISERROR(SEARCH("MEDIO ALTA",M66)))</formula>
    </cfRule>
  </conditionalFormatting>
  <conditionalFormatting sqref="O66:O68">
    <cfRule type="containsText" dxfId="550" priority="791" operator="containsText" text="MEDIO BAJO">
      <formula>NOT(ISERROR(SEARCH("MEDIO BAJO",O66)))</formula>
    </cfRule>
    <cfRule type="containsText" dxfId="549" priority="792" operator="containsText" text="MEDIO ALTO">
      <formula>NOT(ISERROR(SEARCH("MEDIO ALTO",O66)))</formula>
    </cfRule>
  </conditionalFormatting>
  <conditionalFormatting sqref="AK66:AK68">
    <cfRule type="expression" dxfId="548" priority="790">
      <formula>R66="No_existen"</formula>
    </cfRule>
  </conditionalFormatting>
  <conditionalFormatting sqref="AO66:AO68">
    <cfRule type="expression" dxfId="547" priority="789">
      <formula>R66="No_existen"</formula>
    </cfRule>
  </conditionalFormatting>
  <conditionalFormatting sqref="AW67:AW68">
    <cfRule type="expression" dxfId="546" priority="788">
      <formula>AV67="ASUMIR"</formula>
    </cfRule>
  </conditionalFormatting>
  <conditionalFormatting sqref="AX67:AX68">
    <cfRule type="expression" dxfId="545" priority="787">
      <formula>AV67="ASUMIR"</formula>
    </cfRule>
  </conditionalFormatting>
  <conditionalFormatting sqref="AJ66:AJ68">
    <cfRule type="expression" dxfId="544" priority="812">
      <formula>R66="No_existen"</formula>
    </cfRule>
  </conditionalFormatting>
  <conditionalFormatting sqref="AE66:AE68">
    <cfRule type="expression" dxfId="543" priority="815">
      <formula>R66="No_existen"</formula>
    </cfRule>
  </conditionalFormatting>
  <conditionalFormatting sqref="AA66:AA68">
    <cfRule type="expression" dxfId="542" priority="775">
      <formula>Z66="Semiautomatico"</formula>
    </cfRule>
    <cfRule type="expression" dxfId="541" priority="777">
      <formula>Z66="Manual"</formula>
    </cfRule>
    <cfRule type="expression" dxfId="540" priority="783">
      <formula>R66="No_existen"</formula>
    </cfRule>
  </conditionalFormatting>
  <conditionalFormatting sqref="AA66:AA68">
    <cfRule type="expression" dxfId="539" priority="782">
      <formula>R66="No_existen"</formula>
    </cfRule>
  </conditionalFormatting>
  <conditionalFormatting sqref="Z66:Z68">
    <cfRule type="expression" dxfId="538" priority="779">
      <formula>#REF!="No_existen"</formula>
    </cfRule>
  </conditionalFormatting>
  <conditionalFormatting sqref="AF67:AF68">
    <cfRule type="expression" dxfId="537" priority="778">
      <formula>R67="No_existen"</formula>
    </cfRule>
  </conditionalFormatting>
  <conditionalFormatting sqref="AF67:AF68">
    <cfRule type="expression" dxfId="536" priority="776">
      <formula>AE67="No asignado"</formula>
    </cfRule>
  </conditionalFormatting>
  <conditionalFormatting sqref="AY66:AY68">
    <cfRule type="expression" dxfId="535" priority="773">
      <formula>AW66&lt;&gt;"COMPARTIR"</formula>
    </cfRule>
    <cfRule type="expression" dxfId="534" priority="774">
      <formula>AW66="ASUMIR"</formula>
    </cfRule>
  </conditionalFormatting>
  <conditionalFormatting sqref="M69:M71">
    <cfRule type="containsText" dxfId="533" priority="762" operator="containsText" text="MEDIA">
      <formula>NOT(ISERROR(SEARCH("MEDIA",M69)))</formula>
    </cfRule>
    <cfRule type="containsText" dxfId="532" priority="763" operator="containsText" text="ALTA">
      <formula>NOT(ISERROR(SEARCH("ALTA",M69)))</formula>
    </cfRule>
    <cfRule type="containsText" dxfId="531" priority="764" operator="containsText" text="BAJA">
      <formula>NOT(ISERROR(SEARCH("BAJA",M69)))</formula>
    </cfRule>
  </conditionalFormatting>
  <conditionalFormatting sqref="O69:O71 P69">
    <cfRule type="containsText" dxfId="530" priority="759" operator="containsText" text="MEDIO">
      <formula>NOT(ISERROR(SEARCH("MEDIO",O69)))</formula>
    </cfRule>
    <cfRule type="containsText" dxfId="529" priority="760" operator="containsText" text="ALTO">
      <formula>NOT(ISERROR(SEARCH("ALTO",O69)))</formula>
    </cfRule>
    <cfRule type="containsText" dxfId="528" priority="761" operator="containsText" text="BAJO">
      <formula>NOT(ISERROR(SEARCH("BAJO",O69)))</formula>
    </cfRule>
  </conditionalFormatting>
  <conditionalFormatting sqref="R69:R77">
    <cfRule type="cellIs" dxfId="527" priority="758" operator="between">
      <formula>2</formula>
      <formula>3</formula>
    </cfRule>
  </conditionalFormatting>
  <conditionalFormatting sqref="AU69">
    <cfRule type="cellIs" dxfId="526" priority="749" operator="equal">
      <formula>"LEVE"</formula>
    </cfRule>
    <cfRule type="cellIs" dxfId="525" priority="750" operator="equal">
      <formula>"MODERADO"</formula>
    </cfRule>
    <cfRule type="cellIs" dxfId="524" priority="751" operator="equal">
      <formula>"GRAVE"</formula>
    </cfRule>
  </conditionalFormatting>
  <conditionalFormatting sqref="M69:M71">
    <cfRule type="containsText" dxfId="523" priority="747" operator="containsText" text="MEDIO BAJA">
      <formula>NOT(ISERROR(SEARCH("MEDIO BAJA",M69)))</formula>
    </cfRule>
    <cfRule type="containsText" dxfId="522" priority="748" operator="containsText" text="MEDIO ALTA">
      <formula>NOT(ISERROR(SEARCH("MEDIO ALTA",M69)))</formula>
    </cfRule>
  </conditionalFormatting>
  <conditionalFormatting sqref="O69:O71">
    <cfRule type="containsText" dxfId="521" priority="745" operator="containsText" text="MEDIO BAJO">
      <formula>NOT(ISERROR(SEARCH("MEDIO BAJO",O69)))</formula>
    </cfRule>
    <cfRule type="containsText" dxfId="520" priority="746" operator="containsText" text="MEDIO ALTO">
      <formula>NOT(ISERROR(SEARCH("MEDIO ALTO",O69)))</formula>
    </cfRule>
  </conditionalFormatting>
  <conditionalFormatting sqref="AK69:AK71">
    <cfRule type="expression" dxfId="519" priority="744">
      <formula>R69="No_existen"</formula>
    </cfRule>
  </conditionalFormatting>
  <conditionalFormatting sqref="AO69:AO71">
    <cfRule type="expression" dxfId="518" priority="743">
      <formula>R69="No_existen"</formula>
    </cfRule>
  </conditionalFormatting>
  <conditionalFormatting sqref="AW70:AW71">
    <cfRule type="expression" dxfId="517" priority="742">
      <formula>AV70="ASUMIR"</formula>
    </cfRule>
  </conditionalFormatting>
  <conditionalFormatting sqref="AX70:AX71">
    <cfRule type="expression" dxfId="516" priority="741">
      <formula>AV70="ASUMIR"</formula>
    </cfRule>
  </conditionalFormatting>
  <conditionalFormatting sqref="AN71">
    <cfRule type="expression" dxfId="515" priority="765">
      <formula>S71="No_existen"</formula>
    </cfRule>
  </conditionalFormatting>
  <conditionalFormatting sqref="AJ69:AJ76">
    <cfRule type="expression" dxfId="514" priority="766">
      <formula>R69="No_existen"</formula>
    </cfRule>
  </conditionalFormatting>
  <conditionalFormatting sqref="AE69:AE76">
    <cfRule type="expression" dxfId="513" priority="769">
      <formula>R69="No_existen"</formula>
    </cfRule>
  </conditionalFormatting>
  <conditionalFormatting sqref="AM69">
    <cfRule type="expression" dxfId="512" priority="772">
      <formula>S69="No_existen"</formula>
    </cfRule>
  </conditionalFormatting>
  <conditionalFormatting sqref="AA69:AA71">
    <cfRule type="expression" dxfId="511" priority="729">
      <formula>Z69="Semiautomatico"</formula>
    </cfRule>
    <cfRule type="expression" dxfId="510" priority="731">
      <formula>Z69="Manual"</formula>
    </cfRule>
    <cfRule type="expression" dxfId="509" priority="737">
      <formula>R69="No_existen"</formula>
    </cfRule>
  </conditionalFormatting>
  <conditionalFormatting sqref="AA69:AA71">
    <cfRule type="expression" dxfId="508" priority="736">
      <formula>R69="No_existen"</formula>
    </cfRule>
  </conditionalFormatting>
  <conditionalFormatting sqref="Z69:Z76">
    <cfRule type="expression" dxfId="507" priority="733">
      <formula>#REF!="No_existen"</formula>
    </cfRule>
  </conditionalFormatting>
  <conditionalFormatting sqref="AF70">
    <cfRule type="expression" dxfId="506" priority="732">
      <formula>R70="No_existen"</formula>
    </cfRule>
  </conditionalFormatting>
  <conditionalFormatting sqref="AF70">
    <cfRule type="expression" dxfId="505" priority="730">
      <formula>AE70="No asignado"</formula>
    </cfRule>
  </conditionalFormatting>
  <conditionalFormatting sqref="AY70:AY71">
    <cfRule type="expression" dxfId="504" priority="727">
      <formula>AW70&lt;&gt;"COMPARTIR"</formula>
    </cfRule>
    <cfRule type="expression" dxfId="503" priority="728">
      <formula>AW70="ASUMIR"</formula>
    </cfRule>
  </conditionalFormatting>
  <conditionalFormatting sqref="M72:M74">
    <cfRule type="containsText" dxfId="502" priority="716" operator="containsText" text="MEDIA">
      <formula>NOT(ISERROR(SEARCH("MEDIA",M72)))</formula>
    </cfRule>
    <cfRule type="containsText" dxfId="501" priority="717" operator="containsText" text="ALTA">
      <formula>NOT(ISERROR(SEARCH("ALTA",M72)))</formula>
    </cfRule>
    <cfRule type="containsText" dxfId="500" priority="718" operator="containsText" text="BAJA">
      <formula>NOT(ISERROR(SEARCH("BAJA",M72)))</formula>
    </cfRule>
  </conditionalFormatting>
  <conditionalFormatting sqref="O72:O74 P72">
    <cfRule type="containsText" dxfId="499" priority="713" operator="containsText" text="MEDIO">
      <formula>NOT(ISERROR(SEARCH("MEDIO",O72)))</formula>
    </cfRule>
    <cfRule type="containsText" dxfId="498" priority="714" operator="containsText" text="ALTO">
      <formula>NOT(ISERROR(SEARCH("ALTO",O72)))</formula>
    </cfRule>
    <cfRule type="containsText" dxfId="497" priority="715" operator="containsText" text="BAJO">
      <formula>NOT(ISERROR(SEARCH("BAJO",O72)))</formula>
    </cfRule>
  </conditionalFormatting>
  <conditionalFormatting sqref="AR72:AR74">
    <cfRule type="cellIs" dxfId="496" priority="706" operator="lessThanOrEqual">
      <formula>10</formula>
    </cfRule>
    <cfRule type="cellIs" dxfId="495" priority="707" stopIfTrue="1" operator="between">
      <formula>11</formula>
      <formula>32</formula>
    </cfRule>
    <cfRule type="cellIs" dxfId="494" priority="708" operator="greaterThanOrEqual">
      <formula>36</formula>
    </cfRule>
  </conditionalFormatting>
  <conditionalFormatting sqref="AS72">
    <cfRule type="cellIs" dxfId="493" priority="703" operator="equal">
      <formula>"LEVE"</formula>
    </cfRule>
    <cfRule type="cellIs" dxfId="492" priority="704" operator="equal">
      <formula>"MODERADO"</formula>
    </cfRule>
    <cfRule type="cellIs" dxfId="491" priority="705" operator="equal">
      <formula>"GRAVE"</formula>
    </cfRule>
  </conditionalFormatting>
  <conditionalFormatting sqref="M72:M74">
    <cfRule type="containsText" dxfId="490" priority="701" operator="containsText" text="MEDIO BAJA">
      <formula>NOT(ISERROR(SEARCH("MEDIO BAJA",M72)))</formula>
    </cfRule>
    <cfRule type="containsText" dxfId="489" priority="702" operator="containsText" text="MEDIO ALTA">
      <formula>NOT(ISERROR(SEARCH("MEDIO ALTA",M72)))</formula>
    </cfRule>
  </conditionalFormatting>
  <conditionalFormatting sqref="O72:O74">
    <cfRule type="containsText" dxfId="488" priority="699" operator="containsText" text="MEDIO BAJO">
      <formula>NOT(ISERROR(SEARCH("MEDIO BAJO",O72)))</formula>
    </cfRule>
    <cfRule type="containsText" dxfId="487" priority="700" operator="containsText" text="MEDIO ALTO">
      <formula>NOT(ISERROR(SEARCH("MEDIO ALTO",O72)))</formula>
    </cfRule>
  </conditionalFormatting>
  <conditionalFormatting sqref="AK72:AK74">
    <cfRule type="expression" dxfId="486" priority="698">
      <formula>R72="No_existen"</formula>
    </cfRule>
  </conditionalFormatting>
  <conditionalFormatting sqref="AO72:AO74">
    <cfRule type="expression" dxfId="485" priority="697">
      <formula>R72="No_existen"</formula>
    </cfRule>
  </conditionalFormatting>
  <conditionalFormatting sqref="AW74">
    <cfRule type="expression" dxfId="484" priority="696">
      <formula>AV74="ASUMIR"</formula>
    </cfRule>
  </conditionalFormatting>
  <conditionalFormatting sqref="AX74">
    <cfRule type="expression" dxfId="483" priority="695">
      <formula>AV74="ASUMIR"</formula>
    </cfRule>
  </conditionalFormatting>
  <conditionalFormatting sqref="AN72:AN74">
    <cfRule type="expression" dxfId="482" priority="719">
      <formula>S72="No_existen"</formula>
    </cfRule>
  </conditionalFormatting>
  <conditionalFormatting sqref="AI74">
    <cfRule type="expression" dxfId="481" priority="721">
      <formula>S74="No_existen"</formula>
    </cfRule>
  </conditionalFormatting>
  <conditionalFormatting sqref="AD74">
    <cfRule type="expression" dxfId="480" priority="724">
      <formula>S74="No_existen"</formula>
    </cfRule>
  </conditionalFormatting>
  <conditionalFormatting sqref="AM72">
    <cfRule type="expression" dxfId="479" priority="726">
      <formula>S72="No_existen"</formula>
    </cfRule>
  </conditionalFormatting>
  <conditionalFormatting sqref="AA72:AA74">
    <cfRule type="expression" dxfId="478" priority="683">
      <formula>Z72="Semiautomatico"</formula>
    </cfRule>
    <cfRule type="expression" dxfId="477" priority="685">
      <formula>Z72="Manual"</formula>
    </cfRule>
    <cfRule type="expression" dxfId="476" priority="691">
      <formula>R72="No_existen"</formula>
    </cfRule>
  </conditionalFormatting>
  <conditionalFormatting sqref="AA72:AA74">
    <cfRule type="expression" dxfId="475" priority="690">
      <formula>R72="No_existen"</formula>
    </cfRule>
  </conditionalFormatting>
  <conditionalFormatting sqref="AY72:AY74">
    <cfRule type="expression" dxfId="474" priority="681">
      <formula>AW72&lt;&gt;"COMPARTIR"</formula>
    </cfRule>
    <cfRule type="expression" dxfId="473" priority="682">
      <formula>AW72="ASUMIR"</formula>
    </cfRule>
  </conditionalFormatting>
  <conditionalFormatting sqref="M75:M77">
    <cfRule type="containsText" dxfId="472" priority="670" operator="containsText" text="MEDIA">
      <formula>NOT(ISERROR(SEARCH("MEDIA",M75)))</formula>
    </cfRule>
    <cfRule type="containsText" dxfId="471" priority="671" operator="containsText" text="ALTA">
      <formula>NOT(ISERROR(SEARCH("ALTA",M75)))</formula>
    </cfRule>
    <cfRule type="containsText" dxfId="470" priority="672" operator="containsText" text="BAJA">
      <formula>NOT(ISERROR(SEARCH("BAJA",M75)))</formula>
    </cfRule>
  </conditionalFormatting>
  <conditionalFormatting sqref="O75:O77 P75">
    <cfRule type="containsText" dxfId="469" priority="667" operator="containsText" text="MEDIO">
      <formula>NOT(ISERROR(SEARCH("MEDIO",O75)))</formula>
    </cfRule>
    <cfRule type="containsText" dxfId="468" priority="668" operator="containsText" text="ALTO">
      <formula>NOT(ISERROR(SEARCH("ALTO",O75)))</formula>
    </cfRule>
    <cfRule type="containsText" dxfId="467" priority="669" operator="containsText" text="BAJO">
      <formula>NOT(ISERROR(SEARCH("BAJO",O75)))</formula>
    </cfRule>
  </conditionalFormatting>
  <conditionalFormatting sqref="AR75:AR77">
    <cfRule type="cellIs" dxfId="466" priority="660" operator="lessThanOrEqual">
      <formula>10</formula>
    </cfRule>
    <cfRule type="cellIs" dxfId="465" priority="661" stopIfTrue="1" operator="between">
      <formula>11</formula>
      <formula>32</formula>
    </cfRule>
    <cfRule type="cellIs" dxfId="464" priority="662" operator="greaterThanOrEqual">
      <formula>36</formula>
    </cfRule>
  </conditionalFormatting>
  <conditionalFormatting sqref="AS75">
    <cfRule type="cellIs" dxfId="463" priority="657" operator="equal">
      <formula>"LEVE"</formula>
    </cfRule>
    <cfRule type="cellIs" dxfId="462" priority="658" operator="equal">
      <formula>"MODERADO"</formula>
    </cfRule>
    <cfRule type="cellIs" dxfId="461" priority="659" operator="equal">
      <formula>"GRAVE"</formula>
    </cfRule>
  </conditionalFormatting>
  <conditionalFormatting sqref="M75:M77">
    <cfRule type="containsText" dxfId="460" priority="655" operator="containsText" text="MEDIO BAJA">
      <formula>NOT(ISERROR(SEARCH("MEDIO BAJA",M75)))</formula>
    </cfRule>
    <cfRule type="containsText" dxfId="459" priority="656" operator="containsText" text="MEDIO ALTA">
      <formula>NOT(ISERROR(SEARCH("MEDIO ALTA",M75)))</formula>
    </cfRule>
  </conditionalFormatting>
  <conditionalFormatting sqref="O75:O77">
    <cfRule type="containsText" dxfId="458" priority="653" operator="containsText" text="MEDIO BAJO">
      <formula>NOT(ISERROR(SEARCH("MEDIO BAJO",O75)))</formula>
    </cfRule>
    <cfRule type="containsText" dxfId="457" priority="654" operator="containsText" text="MEDIO ALTO">
      <formula>NOT(ISERROR(SEARCH("MEDIO ALTO",O75)))</formula>
    </cfRule>
  </conditionalFormatting>
  <conditionalFormatting sqref="AK75 AK77">
    <cfRule type="expression" dxfId="456" priority="652">
      <formula>R75="No_existen"</formula>
    </cfRule>
  </conditionalFormatting>
  <conditionalFormatting sqref="AP75 AO75:AO77">
    <cfRule type="expression" dxfId="455" priority="651">
      <formula>R75="No_existen"</formula>
    </cfRule>
  </conditionalFormatting>
  <conditionalFormatting sqref="AW76:AW77">
    <cfRule type="expression" dxfId="454" priority="650">
      <formula>AV76="ASUMIR"</formula>
    </cfRule>
  </conditionalFormatting>
  <conditionalFormatting sqref="AX76:AX77">
    <cfRule type="expression" dxfId="453" priority="649">
      <formula>AV76="ASUMIR"</formula>
    </cfRule>
  </conditionalFormatting>
  <conditionalFormatting sqref="AN75:AN77">
    <cfRule type="expression" dxfId="452" priority="673">
      <formula>S75="No_existen"</formula>
    </cfRule>
  </conditionalFormatting>
  <conditionalFormatting sqref="AJ77">
    <cfRule type="expression" dxfId="451" priority="674">
      <formula>R77="No_existen"</formula>
    </cfRule>
  </conditionalFormatting>
  <conditionalFormatting sqref="AI75:AI77">
    <cfRule type="expression" dxfId="450" priority="675">
      <formula>S75="No_existen"</formula>
    </cfRule>
  </conditionalFormatting>
  <conditionalFormatting sqref="AH75">
    <cfRule type="expression" dxfId="449" priority="676">
      <formula>S75="No_existen"</formula>
    </cfRule>
  </conditionalFormatting>
  <conditionalFormatting sqref="AE77">
    <cfRule type="expression" dxfId="448" priority="677">
      <formula>R77="No_existen"</formula>
    </cfRule>
  </conditionalFormatting>
  <conditionalFormatting sqref="AD75:AD77">
    <cfRule type="expression" dxfId="447" priority="678">
      <formula>S75="No_existen"</formula>
    </cfRule>
  </conditionalFormatting>
  <conditionalFormatting sqref="AM75">
    <cfRule type="expression" dxfId="446" priority="680">
      <formula>S75="No_existen"</formula>
    </cfRule>
  </conditionalFormatting>
  <conditionalFormatting sqref="AA75:AA77">
    <cfRule type="expression" dxfId="445" priority="637">
      <formula>Z75="Semiautomatico"</formula>
    </cfRule>
    <cfRule type="expression" dxfId="444" priority="639">
      <formula>Z75="Manual"</formula>
    </cfRule>
    <cfRule type="expression" dxfId="443" priority="645">
      <formula>R75="No_existen"</formula>
    </cfRule>
  </conditionalFormatting>
  <conditionalFormatting sqref="AA75:AA77">
    <cfRule type="expression" dxfId="442" priority="644">
      <formula>R75="No_existen"</formula>
    </cfRule>
  </conditionalFormatting>
  <conditionalFormatting sqref="Z77">
    <cfRule type="expression" dxfId="441" priority="641">
      <formula>#REF!="No_existen"</formula>
    </cfRule>
  </conditionalFormatting>
  <conditionalFormatting sqref="AF77">
    <cfRule type="expression" dxfId="440" priority="640">
      <formula>R77="No_existen"</formula>
    </cfRule>
  </conditionalFormatting>
  <conditionalFormatting sqref="AF77">
    <cfRule type="expression" dxfId="439" priority="638">
      <formula>AE77="No asignado"</formula>
    </cfRule>
  </conditionalFormatting>
  <conditionalFormatting sqref="AY75:AY77">
    <cfRule type="expression" dxfId="438" priority="635">
      <formula>AW75&lt;&gt;"COMPARTIR"</formula>
    </cfRule>
    <cfRule type="expression" dxfId="437" priority="636">
      <formula>AW75="ASUMIR"</formula>
    </cfRule>
  </conditionalFormatting>
  <conditionalFormatting sqref="AT15">
    <cfRule type="cellIs" dxfId="436" priority="340" operator="equal">
      <formula>"LEVE"</formula>
    </cfRule>
    <cfRule type="cellIs" dxfId="435" priority="341" operator="equal">
      <formula>"MODERADO"</formula>
    </cfRule>
    <cfRule type="cellIs" dxfId="434" priority="342" operator="equal">
      <formula>"GRAVE"</formula>
    </cfRule>
  </conditionalFormatting>
  <conditionalFormatting sqref="AW15">
    <cfRule type="expression" dxfId="433" priority="339">
      <formula>AV15="ASUMIR"</formula>
    </cfRule>
  </conditionalFormatting>
  <conditionalFormatting sqref="AX15">
    <cfRule type="expression" dxfId="432" priority="338">
      <formula>AV15="ASUMIR"</formula>
    </cfRule>
  </conditionalFormatting>
  <conditionalFormatting sqref="AU18">
    <cfRule type="cellIs" dxfId="431" priority="335" operator="equal">
      <formula>"LEVE"</formula>
    </cfRule>
    <cfRule type="cellIs" dxfId="430" priority="336" operator="equal">
      <formula>"MODERADO"</formula>
    </cfRule>
    <cfRule type="cellIs" dxfId="429" priority="337" operator="equal">
      <formula>"GRAVE"</formula>
    </cfRule>
  </conditionalFormatting>
  <conditionalFormatting sqref="AW18">
    <cfRule type="expression" dxfId="428" priority="334">
      <formula>AV18="ASUMIR"</formula>
    </cfRule>
  </conditionalFormatting>
  <conditionalFormatting sqref="AX18">
    <cfRule type="expression" dxfId="427" priority="333">
      <formula>AV18="ASUMIR"</formula>
    </cfRule>
  </conditionalFormatting>
  <conditionalFormatting sqref="AW21">
    <cfRule type="expression" dxfId="426" priority="332">
      <formula>AV21="ASUMIR"</formula>
    </cfRule>
  </conditionalFormatting>
  <conditionalFormatting sqref="AX21">
    <cfRule type="expression" dxfId="425" priority="331">
      <formula>AV21="ASUMIR"</formula>
    </cfRule>
  </conditionalFormatting>
  <conditionalFormatting sqref="AW30">
    <cfRule type="expression" dxfId="424" priority="307">
      <formula>AV30="ASUMIR"</formula>
    </cfRule>
  </conditionalFormatting>
  <conditionalFormatting sqref="AX30">
    <cfRule type="expression" dxfId="423" priority="306">
      <formula>AV30="ASUMIR"</formula>
    </cfRule>
  </conditionalFormatting>
  <conditionalFormatting sqref="AW42:AW44">
    <cfRule type="expression" dxfId="422" priority="300">
      <formula>AV42="ASUMIR"</formula>
    </cfRule>
  </conditionalFormatting>
  <conditionalFormatting sqref="AX42:AX44">
    <cfRule type="expression" dxfId="421" priority="299">
      <formula>AV42="ASUMIR"</formula>
    </cfRule>
  </conditionalFormatting>
  <conditionalFormatting sqref="AW36">
    <cfRule type="expression" dxfId="420" priority="291">
      <formula>AV36="ASUMIR"</formula>
    </cfRule>
  </conditionalFormatting>
  <conditionalFormatting sqref="AW37">
    <cfRule type="expression" dxfId="419" priority="290">
      <formula>AV37="ASUMIR"</formula>
    </cfRule>
  </conditionalFormatting>
  <conditionalFormatting sqref="AW38">
    <cfRule type="expression" dxfId="418" priority="289">
      <formula>AV38="ASUMIR"</formula>
    </cfRule>
  </conditionalFormatting>
  <conditionalFormatting sqref="AX36">
    <cfRule type="expression" dxfId="417" priority="288">
      <formula>AV36="ASUMIR"</formula>
    </cfRule>
  </conditionalFormatting>
  <conditionalFormatting sqref="AX38">
    <cfRule type="expression" dxfId="416" priority="287">
      <formula>AV38="ASUMIR"</formula>
    </cfRule>
  </conditionalFormatting>
  <conditionalFormatting sqref="AX37">
    <cfRule type="expression" dxfId="415" priority="286">
      <formula>AV37="ASUMIR"</formula>
    </cfRule>
  </conditionalFormatting>
  <conditionalFormatting sqref="R63:R64">
    <cfRule type="cellIs" dxfId="414" priority="285" operator="between">
      <formula>2</formula>
      <formula>3</formula>
    </cfRule>
  </conditionalFormatting>
  <conditionalFormatting sqref="V63">
    <cfRule type="expression" dxfId="413" priority="284">
      <formula>R63="No_existen"</formula>
    </cfRule>
  </conditionalFormatting>
  <conditionalFormatting sqref="V64">
    <cfRule type="expression" dxfId="412" priority="283">
      <formula>R64="No_existen"</formula>
    </cfRule>
  </conditionalFormatting>
  <conditionalFormatting sqref="Z63">
    <cfRule type="expression" dxfId="411" priority="282">
      <formula>$P$17="No_existen"</formula>
    </cfRule>
  </conditionalFormatting>
  <conditionalFormatting sqref="Z64">
    <cfRule type="expression" dxfId="410" priority="281">
      <formula>$P$18="No_existen"</formula>
    </cfRule>
  </conditionalFormatting>
  <conditionalFormatting sqref="AE63:AE64">
    <cfRule type="expression" dxfId="409" priority="280">
      <formula>R63="No_existen"</formula>
    </cfRule>
  </conditionalFormatting>
  <conditionalFormatting sqref="AF63:AF64">
    <cfRule type="expression" dxfId="408" priority="277">
      <formula>AE63="No asignado"</formula>
    </cfRule>
    <cfRule type="expression" dxfId="407" priority="279">
      <formula>R63="No_existen"</formula>
    </cfRule>
  </conditionalFormatting>
  <conditionalFormatting sqref="AF63:AF64">
    <cfRule type="expression" dxfId="406" priority="278">
      <formula>AE63="No asignado"</formula>
    </cfRule>
  </conditionalFormatting>
  <conditionalFormatting sqref="AJ63:AJ64">
    <cfRule type="expression" dxfId="405" priority="276">
      <formula>R63="No_existen"</formula>
    </cfRule>
  </conditionalFormatting>
  <conditionalFormatting sqref="AK63:AK64">
    <cfRule type="expression" dxfId="404" priority="275">
      <formula>R63="No_existen"</formula>
    </cfRule>
  </conditionalFormatting>
  <conditionalFormatting sqref="AO63:AO64">
    <cfRule type="expression" dxfId="403" priority="274">
      <formula>R63="No_existen"</formula>
    </cfRule>
  </conditionalFormatting>
  <conditionalFormatting sqref="AT63">
    <cfRule type="cellIs" dxfId="402" priority="271" operator="equal">
      <formula>"LEVE"</formula>
    </cfRule>
    <cfRule type="cellIs" dxfId="401" priority="272" operator="equal">
      <formula>"MODERADO"</formula>
    </cfRule>
    <cfRule type="cellIs" dxfId="400" priority="273" operator="equal">
      <formula>"GRAVE"</formula>
    </cfRule>
  </conditionalFormatting>
  <conditionalFormatting sqref="AU63">
    <cfRule type="cellIs" dxfId="399" priority="268" operator="equal">
      <formula>"LEVE"</formula>
    </cfRule>
    <cfRule type="cellIs" dxfId="398" priority="269" operator="equal">
      <formula>"MODERADO"</formula>
    </cfRule>
    <cfRule type="cellIs" dxfId="397" priority="270" operator="equal">
      <formula>"GRAVE"</formula>
    </cfRule>
  </conditionalFormatting>
  <conditionalFormatting sqref="V67">
    <cfRule type="expression" dxfId="396" priority="240">
      <formula>R67="No_existen"</formula>
    </cfRule>
  </conditionalFormatting>
  <conditionalFormatting sqref="V66">
    <cfRule type="expression" dxfId="395" priority="239">
      <formula>R66="No_existen"</formula>
    </cfRule>
  </conditionalFormatting>
  <conditionalFormatting sqref="AF66">
    <cfRule type="expression" dxfId="394" priority="238">
      <formula>R66="No_existen"</formula>
    </cfRule>
  </conditionalFormatting>
  <conditionalFormatting sqref="AF66">
    <cfRule type="expression" dxfId="393" priority="237">
      <formula>AE66="No asignado"</formula>
    </cfRule>
  </conditionalFormatting>
  <conditionalFormatting sqref="AF66">
    <cfRule type="expression" dxfId="392" priority="236">
      <formula>R66="No_existen"</formula>
    </cfRule>
  </conditionalFormatting>
  <conditionalFormatting sqref="AT66">
    <cfRule type="cellIs" dxfId="391" priority="233" operator="equal">
      <formula>"LEVE"</formula>
    </cfRule>
    <cfRule type="cellIs" dxfId="390" priority="234" operator="equal">
      <formula>"MODERADO"</formula>
    </cfRule>
    <cfRule type="cellIs" dxfId="389" priority="235" operator="equal">
      <formula>"GRAVE"</formula>
    </cfRule>
  </conditionalFormatting>
  <conditionalFormatting sqref="AU66">
    <cfRule type="cellIs" dxfId="388" priority="230" operator="equal">
      <formula>"LEVE"</formula>
    </cfRule>
    <cfRule type="cellIs" dxfId="387" priority="231" operator="equal">
      <formula>"MODERADO"</formula>
    </cfRule>
    <cfRule type="cellIs" dxfId="386" priority="232" operator="equal">
      <formula>"GRAVE"</formula>
    </cfRule>
  </conditionalFormatting>
  <conditionalFormatting sqref="AW66">
    <cfRule type="expression" dxfId="385" priority="229">
      <formula>AV66="ASUMIR"</formula>
    </cfRule>
  </conditionalFormatting>
  <conditionalFormatting sqref="AX66">
    <cfRule type="expression" dxfId="384" priority="228">
      <formula>AV66="ASUMIR"</formula>
    </cfRule>
  </conditionalFormatting>
  <conditionalFormatting sqref="V72">
    <cfRule type="expression" dxfId="383" priority="227">
      <formula>R72="No_existen"</formula>
    </cfRule>
  </conditionalFormatting>
  <conditionalFormatting sqref="V69">
    <cfRule type="expression" dxfId="382" priority="226">
      <formula>S69="No_existen"</formula>
    </cfRule>
  </conditionalFormatting>
  <conditionalFormatting sqref="V70">
    <cfRule type="expression" dxfId="381" priority="225">
      <formula>S70="No_existen"</formula>
    </cfRule>
  </conditionalFormatting>
  <conditionalFormatting sqref="V70">
    <cfRule type="expression" dxfId="380" priority="224">
      <formula>S70=""</formula>
    </cfRule>
  </conditionalFormatting>
  <conditionalFormatting sqref="V71">
    <cfRule type="expression" dxfId="379" priority="223">
      <formula>S71="No_existen"</formula>
    </cfRule>
  </conditionalFormatting>
  <conditionalFormatting sqref="V71">
    <cfRule type="expression" dxfId="378" priority="222">
      <formula>S71=""</formula>
    </cfRule>
  </conditionalFormatting>
  <conditionalFormatting sqref="V73:V74">
    <cfRule type="expression" dxfId="377" priority="221">
      <formula>S73="No_existen"</formula>
    </cfRule>
  </conditionalFormatting>
  <conditionalFormatting sqref="V73:V74">
    <cfRule type="expression" dxfId="376" priority="220">
      <formula>S73=""</formula>
    </cfRule>
  </conditionalFormatting>
  <conditionalFormatting sqref="V75:V76">
    <cfRule type="expression" dxfId="375" priority="219">
      <formula>S75="No_existen"</formula>
    </cfRule>
  </conditionalFormatting>
  <conditionalFormatting sqref="V75:V76">
    <cfRule type="expression" dxfId="374" priority="218">
      <formula>S75=""</formula>
    </cfRule>
  </conditionalFormatting>
  <conditionalFormatting sqref="AF69">
    <cfRule type="expression" dxfId="373" priority="217">
      <formula>#REF!="No_existen"</formula>
    </cfRule>
  </conditionalFormatting>
  <conditionalFormatting sqref="AF69">
    <cfRule type="expression" dxfId="372" priority="216">
      <formula>AE69="No asignado"</formula>
    </cfRule>
  </conditionalFormatting>
  <conditionalFormatting sqref="AF71:AF76">
    <cfRule type="expression" dxfId="371" priority="215">
      <formula>#REF!="No_existen"</formula>
    </cfRule>
  </conditionalFormatting>
  <conditionalFormatting sqref="AF71:AF76">
    <cfRule type="expression" dxfId="370" priority="214">
      <formula>AE71="No asignado"</formula>
    </cfRule>
  </conditionalFormatting>
  <conditionalFormatting sqref="AK76">
    <cfRule type="expression" dxfId="369" priority="213">
      <formula>R76="No_existen"</formula>
    </cfRule>
  </conditionalFormatting>
  <conditionalFormatting sqref="AT69">
    <cfRule type="cellIs" dxfId="368" priority="210" operator="equal">
      <formula>"LEVE"</formula>
    </cfRule>
    <cfRule type="cellIs" dxfId="367" priority="211" operator="equal">
      <formula>"MODERADO"</formula>
    </cfRule>
    <cfRule type="cellIs" dxfId="366" priority="212" operator="equal">
      <formula>"GRAVE"</formula>
    </cfRule>
  </conditionalFormatting>
  <conditionalFormatting sqref="AT72">
    <cfRule type="cellIs" dxfId="365" priority="207" operator="equal">
      <formula>"LEVE"</formula>
    </cfRule>
    <cfRule type="cellIs" dxfId="364" priority="208" operator="equal">
      <formula>"MODERADO"</formula>
    </cfRule>
    <cfRule type="cellIs" dxfId="363" priority="209" operator="equal">
      <formula>"GRAVE"</formula>
    </cfRule>
  </conditionalFormatting>
  <conditionalFormatting sqref="AT75">
    <cfRule type="cellIs" dxfId="362" priority="204" operator="equal">
      <formula>"LEVE"</formula>
    </cfRule>
    <cfRule type="cellIs" dxfId="361" priority="205" operator="equal">
      <formula>"MODERADO"</formula>
    </cfRule>
    <cfRule type="cellIs" dxfId="360" priority="206" operator="equal">
      <formula>"GRAVE"</formula>
    </cfRule>
  </conditionalFormatting>
  <conditionalFormatting sqref="AU72">
    <cfRule type="cellIs" dxfId="359" priority="201" operator="equal">
      <formula>"LEVE"</formula>
    </cfRule>
    <cfRule type="cellIs" dxfId="358" priority="202" operator="equal">
      <formula>"MODERADO"</formula>
    </cfRule>
    <cfRule type="cellIs" dxfId="357" priority="203" operator="equal">
      <formula>"GRAVE"</formula>
    </cfRule>
  </conditionalFormatting>
  <conditionalFormatting sqref="AU75">
    <cfRule type="cellIs" dxfId="356" priority="198" operator="equal">
      <formula>"LEVE"</formula>
    </cfRule>
    <cfRule type="cellIs" dxfId="355" priority="199" operator="equal">
      <formula>"MODERADO"</formula>
    </cfRule>
    <cfRule type="cellIs" dxfId="354" priority="200" operator="equal">
      <formula>"GRAVE"</formula>
    </cfRule>
  </conditionalFormatting>
  <conditionalFormatting sqref="AW72:AW73">
    <cfRule type="expression" dxfId="353" priority="195">
      <formula>AV72="ASUMIR"</formula>
    </cfRule>
  </conditionalFormatting>
  <conditionalFormatting sqref="AX72">
    <cfRule type="expression" dxfId="352" priority="194">
      <formula>AV72="ASUMIR"</formula>
    </cfRule>
  </conditionalFormatting>
  <conditionalFormatting sqref="AX73">
    <cfRule type="expression" dxfId="351" priority="193">
      <formula>AV73="ASUMIR"</formula>
    </cfRule>
  </conditionalFormatting>
  <conditionalFormatting sqref="AW75">
    <cfRule type="expression" dxfId="350" priority="192">
      <formula>AV75="ASUMIR"</formula>
    </cfRule>
  </conditionalFormatting>
  <conditionalFormatting sqref="AX75">
    <cfRule type="expression" dxfId="349" priority="191">
      <formula>AV75="ASUMIR"</formula>
    </cfRule>
  </conditionalFormatting>
  <conditionalFormatting sqref="AW54:AW55">
    <cfRule type="expression" dxfId="348" priority="159">
      <formula>AV54="ASUMIR"</formula>
    </cfRule>
  </conditionalFormatting>
  <conditionalFormatting sqref="AX54:AX56">
    <cfRule type="expression" dxfId="347" priority="158">
      <formula>AV54="ASUMIR"</formula>
    </cfRule>
  </conditionalFormatting>
  <conditionalFormatting sqref="AW56">
    <cfRule type="expression" dxfId="346" priority="157">
      <formula>AV56="ASUMIR"</formula>
    </cfRule>
  </conditionalFormatting>
  <conditionalFormatting sqref="AY69">
    <cfRule type="expression" dxfId="345" priority="138">
      <formula>AW69&lt;&gt;"COMPARTIR"</formula>
    </cfRule>
    <cfRule type="expression" dxfId="344" priority="139">
      <formula>AW69="ASUMIR"</formula>
    </cfRule>
  </conditionalFormatting>
  <conditionalFormatting sqref="AX69">
    <cfRule type="expression" dxfId="343" priority="135">
      <formula>AV69="ASUMIR"</formula>
    </cfRule>
  </conditionalFormatting>
  <conditionalFormatting sqref="AW69">
    <cfRule type="expression" dxfId="342" priority="134">
      <formula>AV70="ASUMIR"</formula>
    </cfRule>
  </conditionalFormatting>
  <conditionalFormatting sqref="V36">
    <cfRule type="expression" dxfId="341" priority="133">
      <formula>R36="No_existen"</formula>
    </cfRule>
  </conditionalFormatting>
  <conditionalFormatting sqref="V37">
    <cfRule type="expression" dxfId="340" priority="132">
      <formula>R37="No_existen"</formula>
    </cfRule>
  </conditionalFormatting>
  <conditionalFormatting sqref="V38">
    <cfRule type="expression" dxfId="339" priority="131">
      <formula>R38="No_existen"</formula>
    </cfRule>
  </conditionalFormatting>
  <conditionalFormatting sqref="AT36:AU36">
    <cfRule type="cellIs" dxfId="338" priority="128" operator="equal">
      <formula>"LEVE"</formula>
    </cfRule>
    <cfRule type="cellIs" dxfId="337" priority="129" operator="equal">
      <formula>"MODERADO"</formula>
    </cfRule>
    <cfRule type="cellIs" dxfId="336" priority="130" operator="equal">
      <formula>"GRAVE"</formula>
    </cfRule>
  </conditionalFormatting>
  <conditionalFormatting sqref="V42">
    <cfRule type="expression" dxfId="335" priority="127">
      <formula>R42="No_existen"</formula>
    </cfRule>
  </conditionalFormatting>
  <conditionalFormatting sqref="AT45">
    <cfRule type="cellIs" dxfId="334" priority="124" operator="equal">
      <formula>"LEVE"</formula>
    </cfRule>
    <cfRule type="cellIs" dxfId="333" priority="125" operator="equal">
      <formula>"MODERADO"</formula>
    </cfRule>
    <cfRule type="cellIs" dxfId="332" priority="126" operator="equal">
      <formula>"GRAVE"</formula>
    </cfRule>
  </conditionalFormatting>
  <conditionalFormatting sqref="AU45">
    <cfRule type="cellIs" dxfId="331" priority="121" operator="equal">
      <formula>"LEVE"</formula>
    </cfRule>
    <cfRule type="cellIs" dxfId="330" priority="122" operator="equal">
      <formula>"MODERADO"</formula>
    </cfRule>
    <cfRule type="cellIs" dxfId="329" priority="123" operator="equal">
      <formula>"GRAVE"</formula>
    </cfRule>
  </conditionalFormatting>
  <conditionalFormatting sqref="N12 M12:M14">
    <cfRule type="containsText" dxfId="328" priority="110" operator="containsText" text="MEDIA">
      <formula>NOT(ISERROR(SEARCH("MEDIA",M12)))</formula>
    </cfRule>
    <cfRule type="containsText" dxfId="327" priority="111" operator="containsText" text="ALTA">
      <formula>NOT(ISERROR(SEARCH("ALTA",M12)))</formula>
    </cfRule>
    <cfRule type="containsText" dxfId="326" priority="112" operator="containsText" text="BAJA">
      <formula>NOT(ISERROR(SEARCH("BAJA",M12)))</formula>
    </cfRule>
  </conditionalFormatting>
  <conditionalFormatting sqref="P12 O12:O14">
    <cfRule type="containsText" dxfId="325" priority="107" operator="containsText" text="MEDIO">
      <formula>NOT(ISERROR(SEARCH("MEDIO",O12)))</formula>
    </cfRule>
    <cfRule type="containsText" dxfId="324" priority="108" operator="containsText" text="ALTO">
      <formula>NOT(ISERROR(SEARCH("ALTO",O12)))</formula>
    </cfRule>
    <cfRule type="containsText" dxfId="323" priority="109" operator="containsText" text="BAJO">
      <formula>NOT(ISERROR(SEARCH("BAJO",O12)))</formula>
    </cfRule>
  </conditionalFormatting>
  <conditionalFormatting sqref="R12:R14">
    <cfRule type="cellIs" dxfId="322" priority="106" operator="between">
      <formula>2</formula>
      <formula>3</formula>
    </cfRule>
  </conditionalFormatting>
  <conditionalFormatting sqref="Q12:Q14">
    <cfRule type="cellIs" dxfId="321" priority="103" operator="lessThanOrEqual">
      <formula>3</formula>
    </cfRule>
    <cfRule type="cellIs" dxfId="320" priority="104" stopIfTrue="1" operator="between">
      <formula>4</formula>
      <formula>9</formula>
    </cfRule>
    <cfRule type="cellIs" dxfId="319" priority="105" operator="greaterThanOrEqual">
      <formula>10</formula>
    </cfRule>
  </conditionalFormatting>
  <conditionalFormatting sqref="AR9:AR14">
    <cfRule type="cellIs" dxfId="318" priority="100" operator="lessThanOrEqual">
      <formula>10</formula>
    </cfRule>
    <cfRule type="cellIs" dxfId="317" priority="101" stopIfTrue="1" operator="between">
      <formula>11</formula>
      <formula>32</formula>
    </cfRule>
    <cfRule type="cellIs" dxfId="316" priority="102" operator="greaterThanOrEqual">
      <formula>36</formula>
    </cfRule>
  </conditionalFormatting>
  <conditionalFormatting sqref="AS12">
    <cfRule type="cellIs" dxfId="315" priority="97" operator="equal">
      <formula>"LEVE"</formula>
    </cfRule>
    <cfRule type="cellIs" dxfId="314" priority="98" operator="equal">
      <formula>"MODERADO"</formula>
    </cfRule>
    <cfRule type="cellIs" dxfId="313" priority="99" operator="equal">
      <formula>"GRAVE"</formula>
    </cfRule>
  </conditionalFormatting>
  <conditionalFormatting sqref="M12:M14">
    <cfRule type="containsText" dxfId="312" priority="95" operator="containsText" text="MEDIO BAJA">
      <formula>NOT(ISERROR(SEARCH("MEDIO BAJA",M12)))</formula>
    </cfRule>
    <cfRule type="containsText" dxfId="311" priority="96" operator="containsText" text="MEDIO ALTA">
      <formula>NOT(ISERROR(SEARCH("MEDIO ALTA",M12)))</formula>
    </cfRule>
  </conditionalFormatting>
  <conditionalFormatting sqref="O12:O14">
    <cfRule type="containsText" dxfId="310" priority="93" operator="containsText" text="MEDIO BAJO">
      <formula>NOT(ISERROR(SEARCH("MEDIO BAJO",O12)))</formula>
    </cfRule>
    <cfRule type="containsText" dxfId="309" priority="94" operator="containsText" text="MEDIO ALTO">
      <formula>NOT(ISERROR(SEARCH("MEDIO ALTO",O12)))</formula>
    </cfRule>
  </conditionalFormatting>
  <conditionalFormatting sqref="AL12 AK12:AK14 AL9">
    <cfRule type="expression" dxfId="308" priority="92">
      <formula>R9="No_existen"</formula>
    </cfRule>
  </conditionalFormatting>
  <conditionalFormatting sqref="AP12 AO12:AO14">
    <cfRule type="expression" dxfId="307" priority="91">
      <formula>R12="No_existen"</formula>
    </cfRule>
  </conditionalFormatting>
  <conditionalFormatting sqref="AW12:AW14">
    <cfRule type="expression" dxfId="306" priority="90">
      <formula>AV12="ASUMIR"</formula>
    </cfRule>
  </conditionalFormatting>
  <conditionalFormatting sqref="AX12:AX14">
    <cfRule type="expression" dxfId="305" priority="89">
      <formula>AV12="ASUMIR"</formula>
    </cfRule>
  </conditionalFormatting>
  <conditionalFormatting sqref="AN9:AN14">
    <cfRule type="expression" dxfId="304" priority="113">
      <formula>S9="No_existen"</formula>
    </cfRule>
  </conditionalFormatting>
  <conditionalFormatting sqref="AJ12:AJ14">
    <cfRule type="expression" dxfId="303" priority="114">
      <formula>R12="No_existen"</formula>
    </cfRule>
  </conditionalFormatting>
  <conditionalFormatting sqref="AI9:AI14">
    <cfRule type="expression" dxfId="302" priority="115">
      <formula>S9="No_existen"</formula>
    </cfRule>
  </conditionalFormatting>
  <conditionalFormatting sqref="AH12 AH9">
    <cfRule type="expression" dxfId="301" priority="116">
      <formula>S9="No_existen"</formula>
    </cfRule>
  </conditionalFormatting>
  <conditionalFormatting sqref="AE12:AE14">
    <cfRule type="expression" dxfId="300" priority="117">
      <formula>R12="No_existen"</formula>
    </cfRule>
  </conditionalFormatting>
  <conditionalFormatting sqref="AD9:AD14">
    <cfRule type="expression" dxfId="299" priority="118">
      <formula>S9="No_existen"</formula>
    </cfRule>
  </conditionalFormatting>
  <conditionalFormatting sqref="AQ9:AQ14">
    <cfRule type="containsText" dxfId="298" priority="86" operator="containsText" text="DÉBIL">
      <formula>NOT(ISERROR(SEARCH("DÉBIL",AQ9)))</formula>
    </cfRule>
    <cfRule type="containsText" dxfId="297" priority="87" operator="containsText" text="ACEPTABLE">
      <formula>NOT(ISERROR(SEARCH("ACEPTABLE",AQ9)))</formula>
    </cfRule>
    <cfRule type="containsText" dxfId="296" priority="88" operator="containsText" text="FUERTE">
      <formula>NOT(ISERROR(SEARCH("FUERTE",AQ9)))</formula>
    </cfRule>
  </conditionalFormatting>
  <conditionalFormatting sqref="AC12 AC9">
    <cfRule type="expression" dxfId="295" priority="119">
      <formula>S9="No_existen"</formula>
    </cfRule>
  </conditionalFormatting>
  <conditionalFormatting sqref="AM12 AM9">
    <cfRule type="expression" dxfId="294" priority="120">
      <formula>S9="No_existen"</formula>
    </cfRule>
  </conditionalFormatting>
  <conditionalFormatting sqref="AA12:AA14">
    <cfRule type="expression" dxfId="293" priority="80">
      <formula>Z12="Semiautomatico"</formula>
    </cfRule>
    <cfRule type="expression" dxfId="292" priority="81">
      <formula>Z12="Manual"</formula>
    </cfRule>
    <cfRule type="expression" dxfId="291" priority="85">
      <formula>R12="No_existen"</formula>
    </cfRule>
  </conditionalFormatting>
  <conditionalFormatting sqref="AA12:AA14">
    <cfRule type="expression" dxfId="290" priority="84">
      <formula>R12="No_existen"</formula>
    </cfRule>
  </conditionalFormatting>
  <conditionalFormatting sqref="AQ9:AQ14">
    <cfRule type="containsText" dxfId="289" priority="83" operator="containsText" text="INEXISTENTE">
      <formula>NOT(ISERROR(SEARCH("INEXISTENTE",AQ9)))</formula>
    </cfRule>
  </conditionalFormatting>
  <conditionalFormatting sqref="Z12:Z14">
    <cfRule type="expression" dxfId="288" priority="82">
      <formula>$R$9="No_existen"</formula>
    </cfRule>
  </conditionalFormatting>
  <conditionalFormatting sqref="V12">
    <cfRule type="expression" dxfId="287" priority="79">
      <formula>R12="No_existen"</formula>
    </cfRule>
  </conditionalFormatting>
  <conditionalFormatting sqref="V13">
    <cfRule type="expression" dxfId="286" priority="78">
      <formula>R13="No_existen"</formula>
    </cfRule>
  </conditionalFormatting>
  <conditionalFormatting sqref="V14">
    <cfRule type="expression" dxfId="285" priority="77">
      <formula>R14="No_existen"</formula>
    </cfRule>
  </conditionalFormatting>
  <conditionalFormatting sqref="AF12">
    <cfRule type="expression" dxfId="284" priority="76">
      <formula>#REF!="No_existen"</formula>
    </cfRule>
  </conditionalFormatting>
  <conditionalFormatting sqref="AF12:AF14">
    <cfRule type="expression" dxfId="283" priority="75">
      <formula>AE12="No asignado"</formula>
    </cfRule>
  </conditionalFormatting>
  <conditionalFormatting sqref="AF13">
    <cfRule type="expression" dxfId="282" priority="74">
      <formula>#REF!="No_existen"</formula>
    </cfRule>
  </conditionalFormatting>
  <conditionalFormatting sqref="AF14">
    <cfRule type="expression" dxfId="281" priority="73">
      <formula>#REF!="No_existen"</formula>
    </cfRule>
  </conditionalFormatting>
  <conditionalFormatting sqref="AU12">
    <cfRule type="cellIs" dxfId="280" priority="70" operator="equal">
      <formula>"LEVE"</formula>
    </cfRule>
    <cfRule type="cellIs" dxfId="279" priority="71" operator="equal">
      <formula>"MODERADO"</formula>
    </cfRule>
    <cfRule type="cellIs" dxfId="278" priority="72" operator="equal">
      <formula>"GRAVE"</formula>
    </cfRule>
  </conditionalFormatting>
  <conditionalFormatting sqref="AY12">
    <cfRule type="expression" dxfId="277" priority="68">
      <formula>AW12&lt;&gt;"COMPARTIR"</formula>
    </cfRule>
    <cfRule type="expression" dxfId="276" priority="69">
      <formula>AW12="ASUMIR"</formula>
    </cfRule>
  </conditionalFormatting>
  <conditionalFormatting sqref="AY13">
    <cfRule type="expression" dxfId="275" priority="66">
      <formula>AW13&lt;&gt;"COMPARTIR"</formula>
    </cfRule>
    <cfRule type="expression" dxfId="274" priority="67">
      <formula>AW13="ASUMIR"</formula>
    </cfRule>
  </conditionalFormatting>
  <conditionalFormatting sqref="AY14">
    <cfRule type="expression" dxfId="273" priority="64">
      <formula>AW14&lt;&gt;"COMPARTIR"</formula>
    </cfRule>
    <cfRule type="expression" dxfId="272" priority="65">
      <formula>AW14="ASUMIR"</formula>
    </cfRule>
  </conditionalFormatting>
  <conditionalFormatting sqref="AT12">
    <cfRule type="cellIs" dxfId="271" priority="61" operator="equal">
      <formula>"LEVE"</formula>
    </cfRule>
    <cfRule type="cellIs" dxfId="270" priority="62" operator="equal">
      <formula>"MODERADO"</formula>
    </cfRule>
    <cfRule type="cellIs" dxfId="269" priority="63" operator="equal">
      <formula>"GRAVE"</formula>
    </cfRule>
  </conditionalFormatting>
  <conditionalFormatting sqref="V9">
    <cfRule type="expression" dxfId="268" priority="60">
      <formula>R9="No_existen"</formula>
    </cfRule>
  </conditionalFormatting>
  <conditionalFormatting sqref="AE9">
    <cfRule type="expression" dxfId="267" priority="59">
      <formula>R9="No_existen"</formula>
    </cfRule>
  </conditionalFormatting>
  <conditionalFormatting sqref="AF9">
    <cfRule type="expression" dxfId="266" priority="58">
      <formula>$R$9="No_existen"</formula>
    </cfRule>
  </conditionalFormatting>
  <conditionalFormatting sqref="AF9">
    <cfRule type="expression" dxfId="265" priority="57">
      <formula>AE9="No asignado"</formula>
    </cfRule>
  </conditionalFormatting>
  <conditionalFormatting sqref="AW10:AW11">
    <cfRule type="expression" dxfId="264" priority="56">
      <formula>AV10="ASUMIR"</formula>
    </cfRule>
  </conditionalFormatting>
  <conditionalFormatting sqref="AX10:AX11">
    <cfRule type="expression" dxfId="263" priority="55">
      <formula>AV10="ASUMIR"</formula>
    </cfRule>
  </conditionalFormatting>
  <conditionalFormatting sqref="AT9:AU9">
    <cfRule type="cellIs" dxfId="262" priority="52" operator="equal">
      <formula>"LEVE"</formula>
    </cfRule>
    <cfRule type="cellIs" dxfId="261" priority="53" operator="equal">
      <formula>"MODERADO"</formula>
    </cfRule>
    <cfRule type="cellIs" dxfId="260" priority="54" operator="equal">
      <formula>"GRAVE"</formula>
    </cfRule>
  </conditionalFormatting>
  <conditionalFormatting sqref="AW9">
    <cfRule type="expression" dxfId="259" priority="51">
      <formula>AV9="ASUMIR"</formula>
    </cfRule>
  </conditionalFormatting>
  <conditionalFormatting sqref="AX9">
    <cfRule type="expression" dxfId="258" priority="50">
      <formula>AV9="ASUMIR"</formula>
    </cfRule>
  </conditionalFormatting>
  <conditionalFormatting sqref="AL24">
    <cfRule type="expression" dxfId="257" priority="43">
      <formula>S24="No_existen"</formula>
    </cfRule>
  </conditionalFormatting>
  <conditionalFormatting sqref="AN24:AN26">
    <cfRule type="expression" dxfId="256" priority="44">
      <formula>S24="No_existen"</formula>
    </cfRule>
  </conditionalFormatting>
  <conditionalFormatting sqref="AI24:AI26">
    <cfRule type="expression" dxfId="255" priority="45">
      <formula>S24="No_existen"</formula>
    </cfRule>
  </conditionalFormatting>
  <conditionalFormatting sqref="AH24">
    <cfRule type="expression" dxfId="254" priority="46">
      <formula>S24="No_existen"</formula>
    </cfRule>
  </conditionalFormatting>
  <conditionalFormatting sqref="AD24:AD26">
    <cfRule type="expression" dxfId="253" priority="47">
      <formula>S24="No_existen"</formula>
    </cfRule>
  </conditionalFormatting>
  <conditionalFormatting sqref="AC24">
    <cfRule type="expression" dxfId="252" priority="48">
      <formula>S24="No_existen"</formula>
    </cfRule>
  </conditionalFormatting>
  <conditionalFormatting sqref="AM24">
    <cfRule type="expression" dxfId="251" priority="49">
      <formula>S24="No_existen"</formula>
    </cfRule>
  </conditionalFormatting>
  <conditionalFormatting sqref="R24:R26">
    <cfRule type="cellIs" dxfId="250" priority="42" operator="between">
      <formula>2</formula>
      <formula>3</formula>
    </cfRule>
  </conditionalFormatting>
  <conditionalFormatting sqref="V24">
    <cfRule type="expression" dxfId="249" priority="41">
      <formula>R24="No_existen"</formula>
    </cfRule>
  </conditionalFormatting>
  <conditionalFormatting sqref="V25">
    <cfRule type="expression" dxfId="248" priority="40">
      <formula>R25="No_existen"</formula>
    </cfRule>
  </conditionalFormatting>
  <conditionalFormatting sqref="V26">
    <cfRule type="expression" dxfId="247" priority="39">
      <formula>R26="No_existen"</formula>
    </cfRule>
  </conditionalFormatting>
  <conditionalFormatting sqref="AA24:AA26">
    <cfRule type="expression" dxfId="246" priority="32">
      <formula>Z24="Semiautomatico"</formula>
    </cfRule>
    <cfRule type="expression" dxfId="245" priority="33">
      <formula>Z24="Manual"</formula>
    </cfRule>
    <cfRule type="expression" dxfId="244" priority="38">
      <formula>R24="No_existen"</formula>
    </cfRule>
  </conditionalFormatting>
  <conditionalFormatting sqref="AA24:AA26">
    <cfRule type="expression" dxfId="243" priority="37">
      <formula>R24="No_existen"</formula>
    </cfRule>
  </conditionalFormatting>
  <conditionalFormatting sqref="Z24">
    <cfRule type="expression" dxfId="242" priority="36">
      <formula>$R$30="No_existen"</formula>
    </cfRule>
  </conditionalFormatting>
  <conditionalFormatting sqref="Z25">
    <cfRule type="expression" dxfId="241" priority="35">
      <formula>$R$31="No_existen"</formula>
    </cfRule>
  </conditionalFormatting>
  <conditionalFormatting sqref="Z26">
    <cfRule type="expression" dxfId="240" priority="34">
      <formula>$R$32="No_existen"</formula>
    </cfRule>
  </conditionalFormatting>
  <conditionalFormatting sqref="AE24:AE26">
    <cfRule type="expression" dxfId="239" priority="31">
      <formula>R24="No_existen"</formula>
    </cfRule>
  </conditionalFormatting>
  <conditionalFormatting sqref="AF24">
    <cfRule type="expression" dxfId="238" priority="30">
      <formula>$P$11="No_existen"</formula>
    </cfRule>
  </conditionalFormatting>
  <conditionalFormatting sqref="AF24:AF26">
    <cfRule type="expression" dxfId="237" priority="29">
      <formula>AE24="No asignado"</formula>
    </cfRule>
  </conditionalFormatting>
  <conditionalFormatting sqref="AF25">
    <cfRule type="expression" dxfId="236" priority="28">
      <formula>$P$12="No_existen"</formula>
    </cfRule>
  </conditionalFormatting>
  <conditionalFormatting sqref="AF26">
    <cfRule type="expression" dxfId="235" priority="27">
      <formula>$P$13="No_existen"</formula>
    </cfRule>
  </conditionalFormatting>
  <conditionalFormatting sqref="AF25:AF26">
    <cfRule type="expression" dxfId="234" priority="26">
      <formula>$P$11="No_existen"</formula>
    </cfRule>
  </conditionalFormatting>
  <conditionalFormatting sqref="AF26">
    <cfRule type="expression" dxfId="233" priority="25">
      <formula>$P$11="No_existen"</formula>
    </cfRule>
  </conditionalFormatting>
  <conditionalFormatting sqref="AK24:AK26">
    <cfRule type="expression" dxfId="232" priority="23">
      <formula>R24="No_existen"</formula>
    </cfRule>
  </conditionalFormatting>
  <conditionalFormatting sqref="AJ24:AJ26">
    <cfRule type="expression" dxfId="231" priority="24">
      <formula>R24="No_existen"</formula>
    </cfRule>
  </conditionalFormatting>
  <conditionalFormatting sqref="AO24:AO26">
    <cfRule type="expression" dxfId="230" priority="22">
      <formula>R24="No_existen"</formula>
    </cfRule>
  </conditionalFormatting>
  <conditionalFormatting sqref="AU24">
    <cfRule type="cellIs" dxfId="229" priority="19" operator="equal">
      <formula>"LEVE"</formula>
    </cfRule>
    <cfRule type="cellIs" dxfId="228" priority="20" operator="equal">
      <formula>"MODERADO"</formula>
    </cfRule>
    <cfRule type="cellIs" dxfId="227" priority="21" operator="equal">
      <formula>"GRAVE"</formula>
    </cfRule>
  </conditionalFormatting>
  <conditionalFormatting sqref="AT24">
    <cfRule type="cellIs" dxfId="226" priority="16" operator="equal">
      <formula>"LEVE"</formula>
    </cfRule>
    <cfRule type="cellIs" dxfId="225" priority="17" operator="equal">
      <formula>"MODERADO"</formula>
    </cfRule>
    <cfRule type="cellIs" dxfId="224" priority="18" operator="equal">
      <formula>"GRAVE"</formula>
    </cfRule>
  </conditionalFormatting>
  <conditionalFormatting sqref="V15">
    <cfRule type="expression" dxfId="223" priority="15">
      <formula>R15="No_existen"</formula>
    </cfRule>
  </conditionalFormatting>
  <conditionalFormatting sqref="V16">
    <cfRule type="expression" dxfId="222" priority="14">
      <formula>R16="No_existen"</formula>
    </cfRule>
  </conditionalFormatting>
  <conditionalFormatting sqref="Z15">
    <cfRule type="expression" dxfId="221" priority="13">
      <formula>$P$14="No_existen"</formula>
    </cfRule>
  </conditionalFormatting>
  <conditionalFormatting sqref="Z16">
    <cfRule type="expression" dxfId="220" priority="12">
      <formula>$P$15="No_existen"</formula>
    </cfRule>
  </conditionalFormatting>
  <conditionalFormatting sqref="AF15">
    <cfRule type="expression" dxfId="219" priority="11">
      <formula>R15="No_existen"</formula>
    </cfRule>
  </conditionalFormatting>
  <conditionalFormatting sqref="AF16">
    <cfRule type="expression" dxfId="218" priority="10">
      <formula>R16="No_existen"</formula>
    </cfRule>
  </conditionalFormatting>
  <conditionalFormatting sqref="AF15:AF16">
    <cfRule type="expression" dxfId="217" priority="8">
      <formula>AE15="No asignado"</formula>
    </cfRule>
  </conditionalFormatting>
  <conditionalFormatting sqref="AF15:AF16">
    <cfRule type="expression" dxfId="216" priority="9">
      <formula>AE15="No asignado"</formula>
    </cfRule>
  </conditionalFormatting>
  <conditionalFormatting sqref="AW39">
    <cfRule type="expression" dxfId="215" priority="7">
      <formula>AV39="ASUMIR"</formula>
    </cfRule>
  </conditionalFormatting>
  <conditionalFormatting sqref="AX39">
    <cfRule type="expression" dxfId="214" priority="6">
      <formula>AV39="ASUMIR"</formula>
    </cfRule>
  </conditionalFormatting>
  <conditionalFormatting sqref="AX40">
    <cfRule type="expression" dxfId="213" priority="5">
      <formula>AV40="ASUMIR"</formula>
    </cfRule>
  </conditionalFormatting>
  <conditionalFormatting sqref="AW40">
    <cfRule type="expression" dxfId="212" priority="4">
      <formula>AS40="No_existen"</formula>
    </cfRule>
  </conditionalFormatting>
  <conditionalFormatting sqref="AT60:AU60">
    <cfRule type="cellIs" dxfId="211" priority="1" operator="equal">
      <formula>"LEVE"</formula>
    </cfRule>
    <cfRule type="cellIs" dxfId="210" priority="2" operator="equal">
      <formula>"MODERADO"</formula>
    </cfRule>
    <cfRule type="cellIs" dxfId="209" priority="3" operator="equal">
      <formula>"GRAVE"</formula>
    </cfRule>
  </conditionalFormatting>
  <dataValidations xWindow="435" yWindow="275" count="76">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9:AV14">
      <formula1>INDIRECT($AS$9)</formula1>
    </dataValidation>
    <dataValidation allowBlank="1" showInputMessage="1" showErrorMessage="1" prompt="Identiique aquellas principales consecuencias que se pueden presentar al momento de que se materialice el riesgo" sqref="L12 L15 L18 L9 L30 L75 L72 L33:L42 L45:L54 L57:L69 L21:L24 L27"/>
    <dataValidation allowBlank="1" showInputMessage="1" showErrorMessage="1" prompt="Describa brevemente en qué consiste el riesgo" sqref="K12 K15 K18 K9 K30 K75 K72 K33:K42 K45:K54 K57:K69 K21:K24 K27"/>
    <dataValidation allowBlank="1" showInputMessage="1" showErrorMessage="1" promptTitle="CONTROL" prompt="Defina el estado del control asociado al riesgo" sqref="T30:U30 T21:U21 T27:U27 T15:U15 T9:U9 T18:U18 T33:U33 T36:U36 T39:U39 T42:U42 T45:U45 T48:U48 T51:U51 T54:U54 T57:U57 T60:U60 T63:U63 T66:U66 T69:U69 T72:U72 T75:U75 T12:U12 S9:S77 T24:U24"/>
    <dataValidation type="list" allowBlank="1" showInputMessage="1" showErrorMessage="1" errorTitle="DATO NO VALIDO" error="CELDA DE SELECCIÓN - NO CAMBIAR CONFIGURACIÓN" promptTitle="IMPACTO" prompt="Seleccione el nivel de impacto del riesgo" sqref="O9:O14">
      <formula1>INDIRECT($I$9)</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INDIRECT($F$9)</formula1>
    </dataValidation>
    <dataValidation type="list" allowBlank="1" showInputMessage="1" showErrorMessage="1" sqref="G13 G10">
      <formula1>INDIRECT($F$10)</formula1>
    </dataValidation>
    <dataValidation type="list" allowBlank="1" showInputMessage="1" showErrorMessage="1" sqref="G14 G11">
      <formula1>INDIRECT($F$11)</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42:AW44 AW15 AW18 AW30 AW54:AW56 AW72:AW73 AW75 AW69 AW12:AW13 AW9:AW10 AW39:AW40"/>
    <dataValidation allowBlank="1" showInputMessage="1" showErrorMessage="1" prompt="De acuerdo al análisis de los factores interno y externos que incluyo en el estudio de contexto del proceso, establezca claramente la causa que genera el riesgo." sqref="H69:H70 H72:H74 H9:H11"/>
    <dataValidation type="custom" allowBlank="1" showInputMessage="1" showErrorMessage="1" sqref="AW57:AW68 AW16:AW17 AW70:AW71 AW74 AW76:AW77 AW19:AW29 AW11 AW45:AW53 AW14 AW31:AW38 AW41">
      <formula1>AV11&lt;&gt;"ASUMIR"</formula1>
    </dataValidation>
    <dataValidation type="list" allowBlank="1" showInputMessage="1" showErrorMessage="1" errorTitle="DATO NO VALIDO" error="CELDA DE SELECCIÓN - NO CAMBIAR CONFIGURACIÓN" promptTitle="IMPACTO" prompt="Seleccione el nivel de impacto del riesgo" sqref="O21:O26">
      <formula1>INDIRECT($I$21)</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X77">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72 AH69 AH66 AH63 AH75 AH60 AH57 AH54 AH51 AH48 AH45 AH36 AH42 AH39 AH27 AH30 AH33 AH18 AH15 AH21 AH12 AH9 AH24">
      <formula1>#REF!&lt;&gt;"No_existen"</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AV24:AV26">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errorTitle="DATO NO VALIDO" error="CELDA DE SELECCIÓN - NO CAMBIAR CONFIGURACIÓN" promptTitle="IMPACTO" prompt="Seleccione el nivel de impacto del riesgo" sqref="O30:O32 O36:O38 O45:O47 O51:O56">
      <formula1>INDIRECT($I$30)</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Y22:Y23 X15:Y15 X18:Y18 X21:Y21 X27:Y27 X30:Y30 X33:Y33 Y73:Y74 Y16:Y17 Y19:Y20 Y28:Y29 Y31:Y32 X36 X39 X42 X45 X48 X51 X54 X57 X60 X63:Y63 X66:Y66 X69:Y69 X72:Y72 X75:Y75 Y76:Y77 Y64:Y65 Y67:Y68 Y70:Y71 Y34:Y62 Y13:Y14 Y10:Y11 X9:Y9 X12:Y12 AI9:AI77 AB9:AD77 W9:W77 X24:Y24 Y25:Y26"/>
    <dataValidation allowBlank="1" showInputMessage="1" sqref="AA1048082:AA1048576 AF1048082:AF1048576 V1048082:V1048576 AF8 AA6 V1 AF6 AA1:AA4 AF1:AF4 AF78:AF1048080 AA8:AA1048080 V6:V1048080"/>
    <dataValidation type="list" allowBlank="1" showInputMessage="1" showErrorMessage="1" promptTitle="TRATAMIENTO DEL RIESGO" prompt="Defina el tratamiento que se le dará al riesgo" sqref="AV36:AV38">
      <formula1>INDIRECT($AS$36)</formula1>
    </dataValidation>
    <dataValidation type="list" allowBlank="1" showInputMessage="1" showErrorMessage="1" promptTitle="TRATAMIENTO DEL RIESGO" prompt="Defina el tratamiento que se le dará al riesgo" sqref="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4:AV65 AV76:AV77 AV67:AV74">
      <formula1>INDIRECT(#REF!)</formula1>
    </dataValidation>
    <dataValidation type="list" allowBlank="1" showInputMessage="1" showErrorMessage="1" promptTitle="TRATAMIENTO DEL RIESGO" prompt="Defina el tratamiento que se le dará al riesgo" sqref="AV75">
      <formula1>INDIRECT($AQ$11)</formula1>
    </dataValidation>
    <dataValidation type="list" allowBlank="1" showInputMessage="1" showErrorMessage="1" promptTitle="TRATAMIENTO DEL RIESGO" prompt="Defina el tratamiento que se le dará al riesgo" sqref="AV63 AV39:AV40">
      <formula1>INDIRECT($AQ$17)</formula1>
    </dataValidation>
    <dataValidation type="list" allowBlank="1" showInputMessage="1" showErrorMessage="1" promptTitle="TRATAMIENTO DEL RIESGO" prompt="Defina el tratamiento que se le dará al riesgo" sqref="AV66">
      <formula1>INDIRECT($AQ$20)</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70:AY77 AY9:AY68"/>
    <dataValidation type="list" allowBlank="1" showInputMessage="1" showErrorMessage="1" sqref="E9:E77">
      <formula1>INDIRECT($C9)</formula1>
    </dataValidation>
    <dataValidation type="list" allowBlank="1" showInputMessage="1" showErrorMessage="1" errorTitle="DATO NO VALIDO" error="CELDA DE SELECCIÓN - NO CAMBIAR CONFIGURACIÓN" promptTitle="IMPACTO" prompt="Seleccione el nivel de impacto del riesgo" sqref="O39:O44 O48:O50 O57:O77">
      <formula1>INDIRECT(#REF!)</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24 J27:J77"/>
    <dataValidation type="list" allowBlank="1" showInputMessage="1" showErrorMessage="1" sqref="G21:G77">
      <formula1>INDIRECT($F21)</formula1>
    </dataValidation>
    <dataValidation allowBlank="1" showInputMessage="1" showErrorMessage="1" errorTitle="DATO NO VALIDO" error="CELDA DE SELECCIÓN - NO CAMBIAR CONFIGURACIÓN" promptTitle="IMPACTO" prompt="Seleccione el nivel de impacto del riesgo" sqref="P9:P77"/>
    <dataValidation allowBlank="1" showInputMessage="1" showErrorMessage="1" errorTitle="DATO NO VALIDO" error="CELDA DE SELECCIÓN  - NO CAMBIAR CONFIGURACIÓN" promptTitle="PROBABILIDAD" prompt="Seleccione la probabilidad de ocurrencia del riesgo" sqref="N9:N77"/>
    <dataValidation type="list" allowBlank="1" showInputMessage="1" showErrorMessage="1" errorTitle="DATO NO VALIDO" error="CELDA DE SELECCIÓN  - NO CAMBIAR CONFIGURACIÓN" promptTitle="PROBABILIDAD" prompt="Seleccione la probabilidad de ocurrencia del riesgo" sqref="M9:M77">
      <formula1>PROBABILIDAD</formula1>
    </dataValidation>
    <dataValidation type="list" allowBlank="1" showInputMessage="1" showErrorMessage="1" sqref="F10:F77">
      <formula1>FACTOR</formula1>
    </dataValidation>
    <dataValidation allowBlank="1" showInputMessage="1" showErrorMessage="1" promptTitle="INDICADOR DE RIESGO" prompt="Digite el nombre y la formula del indicador que permita monitorear el riesgo" sqref="AT9:AT77"/>
    <dataValidation allowBlank="1" showInputMessage="1" showErrorMessage="1" promptTitle="META" prompt="Establezca la meta para el indicador, definiendo si la meta a cumplir es creciente o decreciente." sqref="AU9:AU77"/>
    <dataValidation type="list" allowBlank="1" showInputMessage="1" showErrorMessage="1" errorTitle="DATO NO VÁLIDO" error="CELDA DE SELECCIÓN - NO CAMBIAR CONFIGURACIÓN" promptTitle="CONTROL" prompt="Defina el estado del control asociado al riesgo" sqref="R9:R77">
      <formula1>CONTROLES</formula1>
    </dataValidation>
    <dataValidation type="list" allowBlank="1" showInputMessage="1" showErrorMessage="1" errorTitle="DATO NO VÁLIDO" error="CELDA DE SELECCIÓN - NO CAMBIAR CONFIGURACIÓN" promptTitle="Estado del Control" prompt="Determine el estado del control" sqref="R9:R77">
      <formula1>CONTROLES</formula1>
    </dataValidation>
    <dataValidation type="list" allowBlank="1" showInputMessage="1" showErrorMessage="1" prompt="Seleccione la CLASE de riesgo_x000a_" sqref="I9:I77">
      <formula1>CLASE_RIESGO</formula1>
    </dataValidation>
    <dataValidation allowBlank="1" showInputMessage="1" showErrorMessage="1" promptTitle="Periodicidad" prompt="Determine los intervalos en los cuales aplica el control._x000a__x000a_Si definio NO EXISTE EL CONTROL dejeesta celda en blanco" sqref="AM9:AN77"/>
    <dataValidation allowBlank="1" showInputMessage="1" showErrorMessage="1" promptTitle="Tipo de control" prompt="Defina que tipo de control es el que se aplica._x000a__x000a_Si definio NO EXISTE EL CONTROL dejeesta celda en blanco" sqref="AP9:AP77"/>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77">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77">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77">
      <formula1>PERIODICIDAD</formula1>
    </dataValidation>
    <dataValidation type="list" allowBlank="1" showInputMessage="1" showErrorMessage="1" promptTitle="Tipo de control" prompt="Defina que tipo de control es el que se aplica._x000a__x000a_Si definio NO EXISTE EL CONTROL deje esta celda en blanco" sqref="AO9:AO77">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77"/>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77">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77"/>
    <dataValidation allowBlank="1" showErrorMessage="1" promptTitle="Tipo de control" prompt="Defina que tipo de control es el que se aplica._x000a__x000a_Si definio NO EXISTE EL CONTROL dejeesta celda en blanco" sqref="AQ9:AQ77"/>
    <dataValidation allowBlank="1" showInputMessage="1" promptTitle="Digitar su cargo" prompt="Digite:_x000a_Planta:  Nombre del cargo_x000a_Transitorio: Nombre de denominación_x000a_Contratista: Contrato - Orden de servicio_x000a__x000a_Si definió NO ASIGNADO, deje esta celda en blanco" sqref="AF9:AF77"/>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77">
      <formula1>INDIRECT($A$1048074)</formula1>
    </dataValidation>
    <dataValidation type="list" allowBlank="1" showInputMessage="1" showErrorMessage="1" sqref="C9:C77">
      <formula1>INDIRECT($B9)</formula1>
    </dataValidation>
    <dataValidation type="custom" allowBlank="1" showInputMessage="1" showErrorMessage="1" errorTitle="COMPARTIR" error="Si requiere involucrar otra dependencia elija como Tipo de manejo &quot;COMPARTIR&quot;" sqref="AY69">
      <formula1>AW69="COMPARTIR"</formula1>
    </dataValidation>
    <dataValidation type="list" allowBlank="1" showInputMessage="1" showErrorMessage="1" prompt="Seleccione el tipo de Factor establecido en el contexto" sqref="F9">
      <formula1>FACTOR</formula1>
    </dataValidation>
    <dataValidation type="list" allowBlank="1" showInputMessage="1" showErrorMessage="1" prompt="De acuerdo al tipo factor seleccionado (interno o externo) seleccione el factor específico" sqref="G9">
      <formula1>INDIRECT($F$9)</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73"/>
  <sheetViews>
    <sheetView zoomScale="70" zoomScaleNormal="70" zoomScaleSheetLayoutView="130" workbookViewId="0">
      <pane xSplit="4" ySplit="7" topLeftCell="E59" activePane="bottomRight" state="frozen"/>
      <selection pane="topRight" activeCell="D1" sqref="D1"/>
      <selection pane="bottomLeft" activeCell="A9" sqref="A9"/>
      <selection pane="bottomRight" activeCell="D59" sqref="D59:D61"/>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231" customWidth="1"/>
    <col min="7" max="7" width="26.4257812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2"/>
      <c r="B1" s="73"/>
      <c r="C1" s="73"/>
      <c r="D1" s="206"/>
      <c r="E1" s="206"/>
      <c r="F1" s="229"/>
      <c r="G1" s="70"/>
      <c r="H1" s="70"/>
      <c r="I1" s="70"/>
      <c r="J1" s="70"/>
      <c r="K1" s="70"/>
      <c r="L1" s="70"/>
      <c r="M1" s="70"/>
      <c r="N1" s="74"/>
      <c r="O1" s="74"/>
      <c r="P1" s="74"/>
      <c r="Q1" s="162" t="s">
        <v>60</v>
      </c>
      <c r="R1" s="176" t="s">
        <v>421</v>
      </c>
    </row>
    <row r="2" spans="1:202" s="5" customFormat="1" ht="18.75" customHeight="1" x14ac:dyDescent="0.2">
      <c r="A2" s="75"/>
      <c r="B2" s="85"/>
      <c r="C2" s="85"/>
      <c r="D2" s="362" t="s">
        <v>62</v>
      </c>
      <c r="E2" s="362"/>
      <c r="F2" s="362"/>
      <c r="G2" s="362"/>
      <c r="H2" s="362"/>
      <c r="I2" s="362"/>
      <c r="J2" s="362"/>
      <c r="K2" s="362"/>
      <c r="L2" s="362"/>
      <c r="M2" s="362"/>
      <c r="N2" s="19"/>
      <c r="O2" s="19"/>
      <c r="P2" s="19"/>
      <c r="Q2" s="163" t="s">
        <v>412</v>
      </c>
      <c r="R2" s="177">
        <v>2</v>
      </c>
    </row>
    <row r="3" spans="1:202" s="5" customFormat="1" ht="23.25" customHeight="1" x14ac:dyDescent="0.2">
      <c r="A3" s="75"/>
      <c r="B3" s="85"/>
      <c r="C3" s="85"/>
      <c r="D3" s="362" t="s">
        <v>418</v>
      </c>
      <c r="E3" s="362"/>
      <c r="F3" s="362"/>
      <c r="G3" s="362"/>
      <c r="H3" s="362"/>
      <c r="I3" s="362"/>
      <c r="J3" s="362"/>
      <c r="K3" s="362"/>
      <c r="L3" s="362"/>
      <c r="M3" s="362"/>
      <c r="N3" s="19"/>
      <c r="O3" s="19"/>
      <c r="P3" s="19"/>
      <c r="Q3" s="163" t="s">
        <v>413</v>
      </c>
      <c r="R3" s="164">
        <v>43950</v>
      </c>
    </row>
    <row r="4" spans="1:202" s="85" customFormat="1" ht="23.25" customHeight="1" thickBot="1" x14ac:dyDescent="0.25">
      <c r="A4" s="75"/>
      <c r="D4" s="201"/>
      <c r="E4" s="201"/>
      <c r="F4" s="234"/>
      <c r="G4" s="188"/>
      <c r="H4" s="188"/>
      <c r="I4" s="188"/>
      <c r="J4" s="188"/>
      <c r="K4" s="188"/>
      <c r="L4" s="188"/>
      <c r="M4" s="188"/>
      <c r="N4" s="19"/>
      <c r="O4" s="19"/>
      <c r="P4" s="19"/>
      <c r="Q4" s="197" t="s">
        <v>414</v>
      </c>
      <c r="R4" s="198" t="s">
        <v>439</v>
      </c>
    </row>
    <row r="5" spans="1:202" s="196" customFormat="1" ht="13.5" customHeight="1" thickBot="1" x14ac:dyDescent="0.25">
      <c r="A5" s="381"/>
      <c r="B5" s="382"/>
      <c r="C5" s="382"/>
      <c r="D5" s="382"/>
      <c r="E5" s="382"/>
      <c r="F5" s="382"/>
      <c r="G5" s="382"/>
      <c r="H5" s="382"/>
      <c r="I5" s="382"/>
      <c r="J5" s="382"/>
      <c r="K5" s="382"/>
      <c r="L5" s="382"/>
      <c r="M5" s="382"/>
      <c r="N5" s="382"/>
      <c r="O5" s="382"/>
      <c r="P5" s="382"/>
      <c r="Q5" s="382"/>
      <c r="R5" s="383"/>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row>
    <row r="6" spans="1:202" s="5" customFormat="1" ht="32.25" customHeight="1" x14ac:dyDescent="0.2">
      <c r="A6" s="377" t="s">
        <v>51</v>
      </c>
      <c r="B6" s="178"/>
      <c r="C6" s="386" t="s">
        <v>69</v>
      </c>
      <c r="D6" s="387"/>
      <c r="E6" s="387"/>
      <c r="F6" s="387"/>
      <c r="G6" s="388"/>
      <c r="H6" s="379" t="s">
        <v>67</v>
      </c>
      <c r="I6" s="379" t="s">
        <v>2</v>
      </c>
      <c r="J6" s="379" t="s">
        <v>89</v>
      </c>
      <c r="K6" s="379" t="s">
        <v>7</v>
      </c>
      <c r="L6" s="379"/>
      <c r="M6" s="379"/>
      <c r="N6" s="379" t="s">
        <v>3</v>
      </c>
      <c r="O6" s="379" t="s">
        <v>8</v>
      </c>
      <c r="P6" s="379"/>
      <c r="Q6" s="379"/>
      <c r="R6" s="384" t="s">
        <v>3</v>
      </c>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row>
    <row r="7" spans="1:202" s="1" customFormat="1" ht="45" customHeight="1" x14ac:dyDescent="0.2">
      <c r="A7" s="378"/>
      <c r="B7" s="208" t="s">
        <v>431</v>
      </c>
      <c r="C7" s="208" t="s">
        <v>65</v>
      </c>
      <c r="D7" s="208" t="s">
        <v>4</v>
      </c>
      <c r="E7" s="208" t="s">
        <v>0</v>
      </c>
      <c r="F7" s="208" t="s">
        <v>52</v>
      </c>
      <c r="G7" s="208" t="s">
        <v>1</v>
      </c>
      <c r="H7" s="380"/>
      <c r="I7" s="380"/>
      <c r="J7" s="380"/>
      <c r="K7" s="380"/>
      <c r="L7" s="380"/>
      <c r="M7" s="380"/>
      <c r="N7" s="380"/>
      <c r="O7" s="380"/>
      <c r="P7" s="380"/>
      <c r="Q7" s="380"/>
      <c r="R7" s="385"/>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row>
    <row r="8" spans="1:202" s="2" customFormat="1" ht="63" customHeight="1" x14ac:dyDescent="0.2">
      <c r="A8" s="374">
        <v>1</v>
      </c>
      <c r="B8" s="307" t="str">
        <f>'01-Mapa de riesgo-UO'!C9</f>
        <v>GESTIÓN_DEL_CONTEXTO_Y_VISIBILIDAD_NACIONAL_E_INTERNACIONAL</v>
      </c>
      <c r="C8" s="313" t="str">
        <f>'01-Mapa de riesgo-UO'!I9</f>
        <v>Estratégico</v>
      </c>
      <c r="D8" s="313" t="str">
        <f>'01-Mapa de riesgo-UO'!J9</f>
        <v>Baja contribución de la universidad al análisis y la búsqueda de soluciones a los problemas de la sociedad,</v>
      </c>
      <c r="E8" s="313"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F8" s="235" t="str">
        <f>'01-Mapa de riesgo-UO'!H9</f>
        <v>Bajo nivel de articulación entre los diferentes actores institucionales.</v>
      </c>
      <c r="G8" s="313"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366" t="str">
        <f>'01-Mapa de riesgo-UO'!AS9</f>
        <v>MODERADO</v>
      </c>
      <c r="I8" s="199" t="str">
        <f>'01-Mapa de riesgo-UO'!AV9</f>
        <v>REDUCIR</v>
      </c>
      <c r="J8" s="307" t="str">
        <f t="shared" ref="J8:J14" si="0">IF(H8="GRAVE","Debe formularse",IF(H8="MODERADO", "Si el proceso lo requiere","NO"))</f>
        <v>Si el proceso lo requiere</v>
      </c>
      <c r="K8" s="330"/>
      <c r="L8" s="330"/>
      <c r="M8" s="330"/>
      <c r="N8" s="330"/>
      <c r="O8" s="330"/>
      <c r="P8" s="330"/>
      <c r="Q8" s="330"/>
      <c r="R8" s="376"/>
    </row>
    <row r="9" spans="1:202" s="2" customFormat="1" ht="63" customHeight="1" x14ac:dyDescent="0.2">
      <c r="A9" s="374"/>
      <c r="B9" s="307"/>
      <c r="C9" s="313"/>
      <c r="D9" s="313"/>
      <c r="E9" s="313"/>
      <c r="F9" s="235" t="str">
        <f>'01-Mapa de riesgo-UO'!H10</f>
        <v>Ausencia de liderazgo transformacional y de conocimiento frente a la dinámica institucional, regional, nacional e internacional.</v>
      </c>
      <c r="G9" s="313"/>
      <c r="H9" s="366"/>
      <c r="I9" s="199">
        <f>'01-Mapa de riesgo-UO'!AV10</f>
        <v>0</v>
      </c>
      <c r="J9" s="307"/>
      <c r="K9" s="330"/>
      <c r="L9" s="330"/>
      <c r="M9" s="330"/>
      <c r="N9" s="330"/>
      <c r="O9" s="330"/>
      <c r="P9" s="330"/>
      <c r="Q9" s="330"/>
      <c r="R9" s="376"/>
    </row>
    <row r="10" spans="1:202" ht="63" customHeight="1" x14ac:dyDescent="0.2">
      <c r="A10" s="374"/>
      <c r="B10" s="307"/>
      <c r="C10" s="313"/>
      <c r="D10" s="313"/>
      <c r="E10" s="313"/>
      <c r="F10" s="235" t="str">
        <f>'01-Mapa de riesgo-UO'!H11</f>
        <v>Bajos procesos de retroalimentación efectiva entre la universidad y el medio.</v>
      </c>
      <c r="G10" s="313"/>
      <c r="H10" s="366"/>
      <c r="I10" s="199">
        <f>'01-Mapa de riesgo-UO'!AV11</f>
        <v>0</v>
      </c>
      <c r="J10" s="307"/>
      <c r="K10" s="330"/>
      <c r="L10" s="330"/>
      <c r="M10" s="330"/>
      <c r="N10" s="330"/>
      <c r="O10" s="330"/>
      <c r="P10" s="330"/>
      <c r="Q10" s="330"/>
      <c r="R10" s="376"/>
    </row>
    <row r="11" spans="1:202" ht="63" customHeight="1" x14ac:dyDescent="0.2">
      <c r="A11" s="374">
        <v>2</v>
      </c>
      <c r="B11" s="307" t="str">
        <f>'01-Mapa de riesgo-UO'!C15</f>
        <v>CREACIÓN_GESTIÓN_Y_TRANSFERENCIA_DEL_CONOCIMIENTO</v>
      </c>
      <c r="C11" s="313" t="str">
        <f>'01-Mapa de riesgo-UO'!I15</f>
        <v>Operacional</v>
      </c>
      <c r="D11" s="313" t="str">
        <f>'01-Mapa de riesgo-UO'!J15</f>
        <v>Disminución en la ejecución de actividades y servicios de extensión universitaria</v>
      </c>
      <c r="E11" s="313"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F11" s="235" t="str">
        <f>'01-Mapa de riesgo-UO'!H15</f>
        <v>Estado de Emergencia por pandemia mundial COVID 19</v>
      </c>
      <c r="G11" s="313" t="str">
        <f>'01-Mapa de riesgo-UO'!L15</f>
        <v>No cumplimiento de las metas planteadas en cuanto a la ejecución de actividades de extensión universitaria</v>
      </c>
      <c r="H11" s="366" t="str">
        <f>'01-Mapa de riesgo-UO'!AS15</f>
        <v>LEVE</v>
      </c>
      <c r="I11" s="199" t="str">
        <f>'01-Mapa de riesgo-UO'!AV15</f>
        <v>ASUMIR</v>
      </c>
      <c r="J11" s="307" t="str">
        <f t="shared" si="0"/>
        <v>NO</v>
      </c>
      <c r="K11" s="330"/>
      <c r="L11" s="330"/>
      <c r="M11" s="330"/>
      <c r="N11" s="330"/>
      <c r="O11" s="330"/>
      <c r="P11" s="330"/>
      <c r="Q11" s="330"/>
      <c r="R11" s="376"/>
    </row>
    <row r="12" spans="1:202" ht="63" customHeight="1" x14ac:dyDescent="0.2">
      <c r="A12" s="374"/>
      <c r="B12" s="307"/>
      <c r="C12" s="313"/>
      <c r="D12" s="313"/>
      <c r="E12" s="313"/>
      <c r="F12" s="235">
        <f>'01-Mapa de riesgo-UO'!H16</f>
        <v>0</v>
      </c>
      <c r="G12" s="313"/>
      <c r="H12" s="366"/>
      <c r="I12" s="199">
        <f>'01-Mapa de riesgo-UO'!AV16</f>
        <v>0</v>
      </c>
      <c r="J12" s="307"/>
      <c r="K12" s="330"/>
      <c r="L12" s="330"/>
      <c r="M12" s="330"/>
      <c r="N12" s="330"/>
      <c r="O12" s="330"/>
      <c r="P12" s="330"/>
      <c r="Q12" s="330"/>
      <c r="R12" s="376"/>
    </row>
    <row r="13" spans="1:202" ht="63" customHeight="1" x14ac:dyDescent="0.2">
      <c r="A13" s="374"/>
      <c r="B13" s="307"/>
      <c r="C13" s="313"/>
      <c r="D13" s="313"/>
      <c r="E13" s="313"/>
      <c r="F13" s="235">
        <f>'01-Mapa de riesgo-UO'!H17</f>
        <v>0</v>
      </c>
      <c r="G13" s="313"/>
      <c r="H13" s="366"/>
      <c r="I13" s="199">
        <f>'01-Mapa de riesgo-UO'!AV17</f>
        <v>0</v>
      </c>
      <c r="J13" s="307"/>
      <c r="K13" s="330"/>
      <c r="L13" s="330"/>
      <c r="M13" s="330"/>
      <c r="N13" s="330"/>
      <c r="O13" s="330"/>
      <c r="P13" s="330"/>
      <c r="Q13" s="330"/>
      <c r="R13" s="376"/>
    </row>
    <row r="14" spans="1:202" ht="63" customHeight="1" x14ac:dyDescent="0.2">
      <c r="A14" s="374">
        <v>3</v>
      </c>
      <c r="B14" s="307" t="str">
        <f>'01-Mapa de riesgo-UO'!C18</f>
        <v>CREACIÓN_GESTIÓN_Y_TRANSFERENCIA_DEL_CONOCIMIENTO</v>
      </c>
      <c r="C14" s="313" t="str">
        <f>'01-Mapa de riesgo-UO'!I18</f>
        <v>Estratégico</v>
      </c>
      <c r="D14" s="313" t="str">
        <f>'01-Mapa de riesgo-UO'!J18</f>
        <v xml:space="preserve">Grupos de Investigación sin reconocimiento por MinCiencias. </v>
      </c>
      <c r="E14" s="313" t="str">
        <f>'01-Mapa de riesgo-UO'!K18</f>
        <v>Grupos de Investigación que no cumplen con los estándares mínimos para lograr el reconocimiento de MinCiencias o en su defecto disminuyan su categoría.</v>
      </c>
      <c r="F14" s="235" t="str">
        <f>'01-Mapa de riesgo-UO'!H18</f>
        <v>Cambio de normatividad por parte de MinCiencias, relacionada al modelo de medición</v>
      </c>
      <c r="G14" s="313" t="str">
        <f>'01-Mapa de riesgo-UO'!L18</f>
        <v xml:space="preserve">Pérdida de Acreditación Institucional y registros calificados. 
Incumplimiento de los indicadores institucionales. 
Disminución en la imagen y reconocimiento como universidad investigativa. 
</v>
      </c>
      <c r="H14" s="366" t="str">
        <f>'01-Mapa de riesgo-UO'!AS18</f>
        <v>MODERADO</v>
      </c>
      <c r="I14" s="199" t="str">
        <f>'01-Mapa de riesgo-UO'!AV18</f>
        <v>REDUCIR</v>
      </c>
      <c r="J14" s="307" t="str">
        <f t="shared" si="0"/>
        <v>Si el proceso lo requiere</v>
      </c>
      <c r="K14" s="330"/>
      <c r="L14" s="330"/>
      <c r="M14" s="330"/>
      <c r="N14" s="330"/>
      <c r="O14" s="330"/>
      <c r="P14" s="330"/>
      <c r="Q14" s="330"/>
      <c r="R14" s="376"/>
    </row>
    <row r="15" spans="1:202" ht="63" customHeight="1" x14ac:dyDescent="0.2">
      <c r="A15" s="374"/>
      <c r="B15" s="307"/>
      <c r="C15" s="313"/>
      <c r="D15" s="313"/>
      <c r="E15" s="313"/>
      <c r="F15" s="235" t="str">
        <f>'01-Mapa de riesgo-UO'!H19</f>
        <v xml:space="preserve">Falta de financiación externa o interna para el fortalecimiento de los Grupos de Investigación. </v>
      </c>
      <c r="G15" s="313"/>
      <c r="H15" s="366"/>
      <c r="I15" s="199">
        <f>'01-Mapa de riesgo-UO'!AV19</f>
        <v>0</v>
      </c>
      <c r="J15" s="307"/>
      <c r="K15" s="330"/>
      <c r="L15" s="330"/>
      <c r="M15" s="330"/>
      <c r="N15" s="330"/>
      <c r="O15" s="330"/>
      <c r="P15" s="330"/>
      <c r="Q15" s="330"/>
      <c r="R15" s="376"/>
    </row>
    <row r="16" spans="1:202" ht="63" customHeight="1" x14ac:dyDescent="0.2">
      <c r="A16" s="374"/>
      <c r="B16" s="307"/>
      <c r="C16" s="313"/>
      <c r="D16" s="313"/>
      <c r="E16" s="313"/>
      <c r="F16" s="235" t="str">
        <f>'01-Mapa de riesgo-UO'!H20</f>
        <v xml:space="preserve">Desactualización de procedimientos y reglamentación interna relacionada a los Grupos de Investigación. </v>
      </c>
      <c r="G16" s="313"/>
      <c r="H16" s="366"/>
      <c r="I16" s="199">
        <f>'01-Mapa de riesgo-UO'!AV20</f>
        <v>0</v>
      </c>
      <c r="J16" s="307"/>
      <c r="K16" s="330"/>
      <c r="L16" s="330"/>
      <c r="M16" s="330"/>
      <c r="N16" s="330"/>
      <c r="O16" s="330"/>
      <c r="P16" s="330"/>
      <c r="Q16" s="330"/>
      <c r="R16" s="376"/>
    </row>
    <row r="17" spans="1:18" ht="63" customHeight="1" x14ac:dyDescent="0.2">
      <c r="A17" s="374">
        <v>4</v>
      </c>
      <c r="B17" s="307" t="str">
        <f>'01-Mapa de riesgo-UO'!C21</f>
        <v>CREACIÓN_GESTIÓN_Y_TRANSFERENCIA_DEL_CONOCIMIENTO</v>
      </c>
      <c r="C17" s="313" t="str">
        <f>'01-Mapa de riesgo-UO'!I21</f>
        <v>Estratégico</v>
      </c>
      <c r="D17" s="313" t="str">
        <f>'01-Mapa de riesgo-UO'!J21</f>
        <v xml:space="preserve">Investigadores sin reconocimiento ante MinCiencias </v>
      </c>
      <c r="E17" s="313" t="str">
        <f>'01-Mapa de riesgo-UO'!K21</f>
        <v>Investigadores que no cumplen con los estándares mínimos para lograr el reconocimiento de MinCiencias o en su defecto disminuyan su categoría.</v>
      </c>
      <c r="F17" s="235" t="str">
        <f>'01-Mapa de riesgo-UO'!H21</f>
        <v>Cambio de normatividad por parte de MinCiencias, relacionada al modelo de medición</v>
      </c>
      <c r="G17" s="313" t="str">
        <f>'01-Mapa de riesgo-UO'!L21</f>
        <v xml:space="preserve">Pérdida de Acreditación Institucional y registros calificados. 
Incumplimiento de los indicadores institucionales. 
Disminución en la imagen y reconocimiento como universidad investigativa. 
</v>
      </c>
      <c r="H17" s="366" t="str">
        <f>'01-Mapa de riesgo-UO'!AS21</f>
        <v>MODERADO</v>
      </c>
      <c r="I17" s="199" t="str">
        <f>'01-Mapa de riesgo-UO'!AV21</f>
        <v>REDUCIR</v>
      </c>
      <c r="J17" s="307" t="str">
        <f t="shared" ref="J17" si="1">IF(H17="GRAVE","Debe formularse",IF(H17="MODERADO", "Si el proceso lo requiere","NO"))</f>
        <v>Si el proceso lo requiere</v>
      </c>
      <c r="K17" s="330"/>
      <c r="L17" s="330"/>
      <c r="M17" s="330"/>
      <c r="N17" s="330"/>
      <c r="O17" s="330"/>
      <c r="P17" s="330"/>
      <c r="Q17" s="330"/>
      <c r="R17" s="376"/>
    </row>
    <row r="18" spans="1:18" ht="63" customHeight="1" x14ac:dyDescent="0.2">
      <c r="A18" s="374"/>
      <c r="B18" s="307"/>
      <c r="C18" s="313"/>
      <c r="D18" s="313"/>
      <c r="E18" s="313"/>
      <c r="F18" s="235" t="str">
        <f>'01-Mapa de riesgo-UO'!H22</f>
        <v xml:space="preserve">Falta de financiación externa o interna para el fortalecimiento de los Grupos de Investigación. </v>
      </c>
      <c r="G18" s="313"/>
      <c r="H18" s="366"/>
      <c r="I18" s="199">
        <f>'01-Mapa de riesgo-UO'!AV22</f>
        <v>0</v>
      </c>
      <c r="J18" s="307"/>
      <c r="K18" s="330"/>
      <c r="L18" s="330"/>
      <c r="M18" s="330"/>
      <c r="N18" s="330"/>
      <c r="O18" s="330"/>
      <c r="P18" s="330"/>
      <c r="Q18" s="330"/>
      <c r="R18" s="376"/>
    </row>
    <row r="19" spans="1:18" ht="63" customHeight="1" x14ac:dyDescent="0.2">
      <c r="A19" s="374"/>
      <c r="B19" s="307"/>
      <c r="C19" s="313"/>
      <c r="D19" s="313"/>
      <c r="E19" s="313"/>
      <c r="F19" s="235" t="str">
        <f>'01-Mapa de riesgo-UO'!H23</f>
        <v xml:space="preserve">Desactualización de procedimientos y reglamentación interna relacionada a los Grupos de Investigación. </v>
      </c>
      <c r="G19" s="313"/>
      <c r="H19" s="366"/>
      <c r="I19" s="199">
        <f>'01-Mapa de riesgo-UO'!AV23</f>
        <v>0</v>
      </c>
      <c r="J19" s="307"/>
      <c r="K19" s="330"/>
      <c r="L19" s="330"/>
      <c r="M19" s="330"/>
      <c r="N19" s="330"/>
      <c r="O19" s="330"/>
      <c r="P19" s="330"/>
      <c r="Q19" s="330"/>
      <c r="R19" s="376"/>
    </row>
    <row r="20" spans="1:18" ht="63" customHeight="1" x14ac:dyDescent="0.2">
      <c r="A20" s="374">
        <v>5</v>
      </c>
      <c r="B20" s="307" t="str">
        <f>'01-Mapa de riesgo-UO'!C27</f>
        <v>GESTIÓN_Y_SOSTENIBILIDAD_INSTITUCIONAL</v>
      </c>
      <c r="C20" s="313" t="str">
        <f>'01-Mapa de riesgo-UO'!I27</f>
        <v>Estratégico</v>
      </c>
      <c r="D20" s="313" t="str">
        <f>'01-Mapa de riesgo-UO'!J27</f>
        <v xml:space="preserve">Desfinanciación del presupuesto Institucional </v>
      </c>
      <c r="E20" s="313"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20" s="235" t="str">
        <f>'01-Mapa de riesgo-UO'!H27</f>
        <v>Aprobación de normas y leyes gubernamentales que le generan mayor obligación a la institución o cambios en el funcionamiento.</v>
      </c>
      <c r="G20" s="313"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20" s="366" t="str">
        <f>'01-Mapa de riesgo-UO'!AS27</f>
        <v>LEVE</v>
      </c>
      <c r="I20" s="199" t="str">
        <f>'01-Mapa de riesgo-UO'!AV27</f>
        <v>ASUMIR</v>
      </c>
      <c r="J20" s="307" t="str">
        <f t="shared" ref="J20" si="2">IF(H20="GRAVE","Debe formularse",IF(H20="MODERADO", "Si el proceso lo requiere","NO"))</f>
        <v>NO</v>
      </c>
      <c r="K20" s="330"/>
      <c r="L20" s="330"/>
      <c r="M20" s="330"/>
      <c r="N20" s="330"/>
      <c r="O20" s="330"/>
      <c r="P20" s="330"/>
      <c r="Q20" s="330"/>
      <c r="R20" s="376"/>
    </row>
    <row r="21" spans="1:18" ht="63" customHeight="1" x14ac:dyDescent="0.2">
      <c r="A21" s="374"/>
      <c r="B21" s="307"/>
      <c r="C21" s="313"/>
      <c r="D21" s="313"/>
      <c r="E21" s="313"/>
      <c r="F21" s="235" t="str">
        <f>'01-Mapa de riesgo-UO'!H28</f>
        <v xml:space="preserve">Directrices administrativas no soportadas en análisis financieros. </v>
      </c>
      <c r="G21" s="313"/>
      <c r="H21" s="366"/>
      <c r="I21" s="199" t="str">
        <f>'01-Mapa de riesgo-UO'!AV28</f>
        <v>ASUMIR</v>
      </c>
      <c r="J21" s="307"/>
      <c r="K21" s="330"/>
      <c r="L21" s="330"/>
      <c r="M21" s="330"/>
      <c r="N21" s="330"/>
      <c r="O21" s="330"/>
      <c r="P21" s="330"/>
      <c r="Q21" s="330"/>
      <c r="R21" s="376"/>
    </row>
    <row r="22" spans="1:18" ht="82.15" customHeight="1" x14ac:dyDescent="0.2">
      <c r="A22" s="374"/>
      <c r="B22" s="307"/>
      <c r="C22" s="313"/>
      <c r="D22" s="313"/>
      <c r="E22" s="313"/>
      <c r="F22" s="235" t="str">
        <f>'01-Mapa de riesgo-UO'!H29</f>
        <v>Disminución en el recaudo de los recursos apropiados en el presupuesto de la Universidad aprobado por el Consejo Superior.</v>
      </c>
      <c r="G22" s="313"/>
      <c r="H22" s="366"/>
      <c r="I22" s="199">
        <f>'01-Mapa de riesgo-UO'!AV29</f>
        <v>0</v>
      </c>
      <c r="J22" s="307"/>
      <c r="K22" s="330"/>
      <c r="L22" s="330"/>
      <c r="M22" s="330"/>
      <c r="N22" s="330"/>
      <c r="O22" s="330"/>
      <c r="P22" s="330"/>
      <c r="Q22" s="330"/>
      <c r="R22" s="376"/>
    </row>
    <row r="23" spans="1:18" ht="63" customHeight="1" x14ac:dyDescent="0.2">
      <c r="A23" s="374">
        <v>6</v>
      </c>
      <c r="B23" s="307" t="str">
        <f>'01-Mapa de riesgo-UO'!C30</f>
        <v>DIRECCIONAMIENTO_INSTITUCIONAL</v>
      </c>
      <c r="C23" s="313" t="str">
        <f>'01-Mapa de riesgo-UO'!I30</f>
        <v>Financiero</v>
      </c>
      <c r="D23" s="313" t="str">
        <f>'01-Mapa de riesgo-UO'!J30</f>
        <v>Aplazamientos de gastos priorizados para la vigencia, para atender gastos adicionales no proyectados</v>
      </c>
      <c r="E23" s="313" t="str">
        <f>'01-Mapa de riesgo-UO'!K30</f>
        <v xml:space="preserve">Emisión de conceptos administrativos y financieros favorables, avales o recomendaciones  sin soportes o análisis adecuados que permitan la toma de decisiones acertadas por parte de las instancias correspondientes. </v>
      </c>
      <c r="F23" s="235" t="str">
        <f>'01-Mapa de riesgo-UO'!H30</f>
        <v>Manualidad en la obtención y consolidación de la información necesaria para los análisis financieros respectivos.</v>
      </c>
      <c r="G23" s="313" t="str">
        <f>'01-Mapa de riesgo-UO'!L30</f>
        <v>Aprobación de propuestas no viables administrativa y financieramente. 
Necesidad de realizar ajustes en el presupuesto institucional  para atender gastos adicionales no proyectados por dificulates en los análisis, aplazando gastos priorizados</v>
      </c>
      <c r="H23" s="366" t="str">
        <f>'01-Mapa de riesgo-UO'!AS30</f>
        <v>MODERADO</v>
      </c>
      <c r="I23" s="199" t="str">
        <f>'01-Mapa de riesgo-UO'!AV30</f>
        <v>REDUCIR</v>
      </c>
      <c r="J23" s="307" t="str">
        <f t="shared" ref="J23" si="3">IF(H23="GRAVE","Debe formularse",IF(H23="MODERADO", "Si el proceso lo requiere","NO"))</f>
        <v>Si el proceso lo requiere</v>
      </c>
      <c r="K23" s="330"/>
      <c r="L23" s="330"/>
      <c r="M23" s="330"/>
      <c r="N23" s="330"/>
      <c r="O23" s="330"/>
      <c r="P23" s="330"/>
      <c r="Q23" s="330"/>
      <c r="R23" s="376"/>
    </row>
    <row r="24" spans="1:18" ht="63" customHeight="1" x14ac:dyDescent="0.2">
      <c r="A24" s="374"/>
      <c r="B24" s="307"/>
      <c r="C24" s="313"/>
      <c r="D24" s="313"/>
      <c r="E24" s="313"/>
      <c r="F24" s="235" t="str">
        <f>'01-Mapa de riesgo-UO'!H31</f>
        <v>Omisión de información necesaria para el análisis, por desconocimiento u olvido de la persona responsable de hacerlo.</v>
      </c>
      <c r="G24" s="313"/>
      <c r="H24" s="366"/>
      <c r="I24" s="199">
        <f>'01-Mapa de riesgo-UO'!AV31</f>
        <v>0</v>
      </c>
      <c r="J24" s="307"/>
      <c r="K24" s="330"/>
      <c r="L24" s="330"/>
      <c r="M24" s="330"/>
      <c r="N24" s="330"/>
      <c r="O24" s="330"/>
      <c r="P24" s="330"/>
      <c r="Q24" s="330"/>
      <c r="R24" s="376"/>
    </row>
    <row r="25" spans="1:18" ht="63" customHeight="1" x14ac:dyDescent="0.2">
      <c r="A25" s="374"/>
      <c r="B25" s="307"/>
      <c r="C25" s="313"/>
      <c r="D25" s="313"/>
      <c r="E25" s="313"/>
      <c r="F25" s="235" t="str">
        <f>'01-Mapa de riesgo-UO'!H32</f>
        <v>Tiempos de entrega reducidos que no permiten realizar un análisis pertinente.</v>
      </c>
      <c r="G25" s="313"/>
      <c r="H25" s="366"/>
      <c r="I25" s="199">
        <f>'01-Mapa de riesgo-UO'!AV32</f>
        <v>0</v>
      </c>
      <c r="J25" s="307"/>
      <c r="K25" s="330"/>
      <c r="L25" s="330"/>
      <c r="M25" s="330"/>
      <c r="N25" s="330"/>
      <c r="O25" s="330"/>
      <c r="P25" s="330"/>
      <c r="Q25" s="330"/>
      <c r="R25" s="376"/>
    </row>
    <row r="26" spans="1:18" ht="64.150000000000006" customHeight="1" x14ac:dyDescent="0.2">
      <c r="A26" s="374">
        <v>7</v>
      </c>
      <c r="B26" s="307" t="str">
        <f>'01-Mapa de riesgo-UO'!C33</f>
        <v>ASEGURAMIENTO_DE_LA_CALIDAD_INSTITUCIONAL</v>
      </c>
      <c r="C26" s="313" t="str">
        <f>'01-Mapa de riesgo-UO'!I33</f>
        <v>Corrupción</v>
      </c>
      <c r="D26" s="313" t="str">
        <f>'01-Mapa de riesgo-UO'!J33</f>
        <v>Pérdida de la confidencialidad de la información del sistema integral de gestión.</v>
      </c>
      <c r="E26" s="313" t="str">
        <f>'01-Mapa de riesgo-UO'!K33</f>
        <v>Permitir el uso de información sensible para la institución como contraseñas, instructivos, procedimientos o bases de datos a personas no autorizadas</v>
      </c>
      <c r="F26" s="235" t="str">
        <f>'01-Mapa de riesgo-UO'!H33</f>
        <v>Falta de ética profesional.</v>
      </c>
      <c r="G26" s="313" t="str">
        <f>'01-Mapa de riesgo-UO'!L33</f>
        <v>Pérdida de la confidencialidad de la información.
Pérdida de la vinculación laboral por incumplimiento de la claúsula de confidencialidad del contrato.
Afectación a la imagen de la Universidad</v>
      </c>
      <c r="H26" s="366" t="str">
        <f>'01-Mapa de riesgo-UO'!AS33</f>
        <v>LEVE</v>
      </c>
      <c r="I26" s="199" t="str">
        <f>'01-Mapa de riesgo-UO'!AV33</f>
        <v>ASUMIR</v>
      </c>
      <c r="J26" s="307" t="str">
        <f t="shared" ref="J26" si="4">IF(H26="GRAVE","Debe formularse",IF(H26="MODERADO", "Si el proceso lo requiere","NO"))</f>
        <v>NO</v>
      </c>
      <c r="K26" s="310"/>
      <c r="L26" s="310"/>
      <c r="M26" s="310"/>
      <c r="N26" s="310"/>
      <c r="O26" s="310"/>
      <c r="P26" s="310"/>
      <c r="Q26" s="310"/>
      <c r="R26" s="368"/>
    </row>
    <row r="27" spans="1:18" ht="64.150000000000006" customHeight="1" x14ac:dyDescent="0.2">
      <c r="A27" s="374"/>
      <c r="B27" s="307"/>
      <c r="C27" s="313"/>
      <c r="D27" s="313"/>
      <c r="E27" s="313"/>
      <c r="F27" s="235">
        <f>'01-Mapa de riesgo-UO'!H34</f>
        <v>0</v>
      </c>
      <c r="G27" s="313"/>
      <c r="H27" s="366"/>
      <c r="I27" s="199">
        <f>'01-Mapa de riesgo-UO'!AV34</f>
        <v>0</v>
      </c>
      <c r="J27" s="307"/>
      <c r="K27" s="310"/>
      <c r="L27" s="310"/>
      <c r="M27" s="310"/>
      <c r="N27" s="310"/>
      <c r="O27" s="310"/>
      <c r="P27" s="310"/>
      <c r="Q27" s="310"/>
      <c r="R27" s="368"/>
    </row>
    <row r="28" spans="1:18" ht="64.150000000000006" customHeight="1" x14ac:dyDescent="0.2">
      <c r="A28" s="374"/>
      <c r="B28" s="307"/>
      <c r="C28" s="313"/>
      <c r="D28" s="313"/>
      <c r="E28" s="313"/>
      <c r="F28" s="235">
        <f>'01-Mapa de riesgo-UO'!H35</f>
        <v>0</v>
      </c>
      <c r="G28" s="313"/>
      <c r="H28" s="366"/>
      <c r="I28" s="199">
        <f>'01-Mapa de riesgo-UO'!AV35</f>
        <v>0</v>
      </c>
      <c r="J28" s="307"/>
      <c r="K28" s="310"/>
      <c r="L28" s="310"/>
      <c r="M28" s="310"/>
      <c r="N28" s="310"/>
      <c r="O28" s="310"/>
      <c r="P28" s="310"/>
      <c r="Q28" s="310"/>
      <c r="R28" s="368"/>
    </row>
    <row r="29" spans="1:18" ht="64.150000000000006" customHeight="1" x14ac:dyDescent="0.2">
      <c r="A29" s="374">
        <v>8</v>
      </c>
      <c r="B29" s="307" t="str">
        <f>'01-Mapa de riesgo-UO'!C36</f>
        <v>ADMINISTRACIÓN_INSTITUCIONAL</v>
      </c>
      <c r="C29" s="313" t="str">
        <f>'01-Mapa de riesgo-UO'!I36</f>
        <v>Estratégico</v>
      </c>
      <c r="D29" s="313"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E29" s="313" t="str">
        <f>'01-Mapa de riesgo-UO'!K36</f>
        <v xml:space="preserve">Instrumentos archivisticos desactualizados y no alineados con los cambios institucionales </v>
      </c>
      <c r="F29" s="235" t="str">
        <f>'01-Mapa de riesgo-UO'!H36</f>
        <v>Cambios constantes en la Normativa Archivistica Nacional</v>
      </c>
      <c r="G29" s="313"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H29" s="366" t="str">
        <f>'01-Mapa de riesgo-UO'!AS36</f>
        <v>LEVE</v>
      </c>
      <c r="I29" s="199" t="str">
        <f>'01-Mapa de riesgo-UO'!AV36</f>
        <v>ASUMIR</v>
      </c>
      <c r="J29" s="307" t="str">
        <f t="shared" ref="J29:J35" si="5">IF(H29="GRAVE","Debe formularse",IF(H29="MODERADO", "Si el proceso lo requiere","NO"))</f>
        <v>NO</v>
      </c>
      <c r="K29" s="310" t="s">
        <v>518</v>
      </c>
      <c r="L29" s="310"/>
      <c r="M29" s="310"/>
      <c r="N29" s="310" t="s">
        <v>519</v>
      </c>
      <c r="O29" s="310" t="s">
        <v>520</v>
      </c>
      <c r="P29" s="310"/>
      <c r="Q29" s="310"/>
      <c r="R29" s="368" t="s">
        <v>521</v>
      </c>
    </row>
    <row r="30" spans="1:18" ht="64.150000000000006" customHeight="1" x14ac:dyDescent="0.2">
      <c r="A30" s="374"/>
      <c r="B30" s="307"/>
      <c r="C30" s="313"/>
      <c r="D30" s="313"/>
      <c r="E30" s="313"/>
      <c r="F30" s="235" t="str">
        <f>'01-Mapa de riesgo-UO'!H37</f>
        <v>Modificaciones en la Estructura Organizacional y que tienen relación directa con los instrumentos archivisticos</v>
      </c>
      <c r="G30" s="313"/>
      <c r="H30" s="366"/>
      <c r="I30" s="199" t="str">
        <f>'01-Mapa de riesgo-UO'!AV37</f>
        <v>ASUMIR</v>
      </c>
      <c r="J30" s="307"/>
      <c r="K30" s="310"/>
      <c r="L30" s="310"/>
      <c r="M30" s="310"/>
      <c r="N30" s="310"/>
      <c r="O30" s="310"/>
      <c r="P30" s="310"/>
      <c r="Q30" s="310"/>
      <c r="R30" s="368"/>
    </row>
    <row r="31" spans="1:18" ht="64.150000000000006" customHeight="1" x14ac:dyDescent="0.2">
      <c r="A31" s="374"/>
      <c r="B31" s="307"/>
      <c r="C31" s="313"/>
      <c r="D31" s="313"/>
      <c r="E31" s="313"/>
      <c r="F31" s="235" t="str">
        <f>'01-Mapa de riesgo-UO'!H38</f>
        <v>Falta de personal para desarrollar las actividades de actualización de los instrumentos</v>
      </c>
      <c r="G31" s="313"/>
      <c r="H31" s="366"/>
      <c r="I31" s="199" t="str">
        <f>'01-Mapa de riesgo-UO'!AV38</f>
        <v>ASUMIR</v>
      </c>
      <c r="J31" s="307"/>
      <c r="K31" s="310"/>
      <c r="L31" s="310"/>
      <c r="M31" s="310"/>
      <c r="N31" s="310"/>
      <c r="O31" s="310"/>
      <c r="P31" s="310"/>
      <c r="Q31" s="310"/>
      <c r="R31" s="368"/>
    </row>
    <row r="32" spans="1:18" ht="64.150000000000006" customHeight="1" x14ac:dyDescent="0.2">
      <c r="A32" s="374">
        <v>9</v>
      </c>
      <c r="B32" s="307" t="str">
        <f>'01-Mapa de riesgo-UO'!C39</f>
        <v>DIRECCIONAMIENTO_INSTITUCIONAL</v>
      </c>
      <c r="C32" s="313" t="str">
        <f>'01-Mapa de riesgo-UO'!I39</f>
        <v>Corrupción</v>
      </c>
      <c r="D32" s="313" t="str">
        <f>'01-Mapa de riesgo-UO'!J39</f>
        <v>Ejecución inadecuada de proyectos (contratos, Ordenes contractuales,  resoluciones,  proyectos de operación comercial).</v>
      </c>
      <c r="E32" s="313" t="str">
        <f>'01-Mapa de riesgo-UO'!K39</f>
        <v>Incumplimiento en la  ejecución de proyectos (contratos, Ordenes de servicios, resoluciones, proyectos de operación comercial) en el desarrollo y ejecución en cada una de sus etapas</v>
      </c>
      <c r="F32" s="235" t="str">
        <f>'01-Mapa de riesgo-UO'!H39</f>
        <v xml:space="preserve">Desconocimiento de los  procedimientos contractuales y proyectos especiales  </v>
      </c>
      <c r="G32" s="313" t="str">
        <f>'01-Mapa de riesgo-UO'!L39</f>
        <v>Hallazgos por parte de entes de control
Detrimiento patrimonial
Incumplimiento de resultados</v>
      </c>
      <c r="H32" s="366" t="str">
        <f>'01-Mapa de riesgo-UO'!AS39</f>
        <v>MODERADO</v>
      </c>
      <c r="I32" s="199" t="str">
        <f>'01-Mapa de riesgo-UO'!AV39</f>
        <v>REDUCIR</v>
      </c>
      <c r="J32" s="307" t="str">
        <f t="shared" si="5"/>
        <v>Si el proceso lo requiere</v>
      </c>
      <c r="K32" s="310"/>
      <c r="L32" s="310"/>
      <c r="M32" s="310"/>
      <c r="N32" s="310"/>
      <c r="O32" s="310"/>
      <c r="P32" s="310"/>
      <c r="Q32" s="310"/>
      <c r="R32" s="368"/>
    </row>
    <row r="33" spans="1:18" ht="64.150000000000006" customHeight="1" x14ac:dyDescent="0.2">
      <c r="A33" s="374"/>
      <c r="B33" s="307"/>
      <c r="C33" s="313"/>
      <c r="D33" s="313"/>
      <c r="E33" s="313"/>
      <c r="F33" s="235" t="str">
        <f>'01-Mapa de riesgo-UO'!H40</f>
        <v>Bajo nivel de seguimiento periódico en la ejecución de proyectos (contratos, Ordenes de servicios, proyectos de operación comercial)</v>
      </c>
      <c r="G33" s="313"/>
      <c r="H33" s="366"/>
      <c r="I33" s="199" t="str">
        <f>'01-Mapa de riesgo-UO'!AV40</f>
        <v>REDUCIR</v>
      </c>
      <c r="J33" s="307"/>
      <c r="K33" s="310"/>
      <c r="L33" s="310"/>
      <c r="M33" s="310"/>
      <c r="N33" s="310"/>
      <c r="O33" s="310"/>
      <c r="P33" s="310"/>
      <c r="Q33" s="310"/>
      <c r="R33" s="368"/>
    </row>
    <row r="34" spans="1:18" ht="64.150000000000006" customHeight="1" x14ac:dyDescent="0.2">
      <c r="A34" s="374"/>
      <c r="B34" s="307"/>
      <c r="C34" s="313"/>
      <c r="D34" s="313"/>
      <c r="E34" s="313"/>
      <c r="F34" s="235" t="str">
        <f>'01-Mapa de riesgo-UO'!H41</f>
        <v xml:space="preserve">Desarticulación de los procedimientos institucionales para el desarrollo y ejecución en cada una de sus etapas </v>
      </c>
      <c r="G34" s="313"/>
      <c r="H34" s="366"/>
      <c r="I34" s="199">
        <f>'01-Mapa de riesgo-UO'!AV41</f>
        <v>0</v>
      </c>
      <c r="J34" s="307"/>
      <c r="K34" s="310"/>
      <c r="L34" s="310"/>
      <c r="M34" s="310"/>
      <c r="N34" s="310"/>
      <c r="O34" s="310"/>
      <c r="P34" s="310"/>
      <c r="Q34" s="310"/>
      <c r="R34" s="368"/>
    </row>
    <row r="35" spans="1:18" ht="64.150000000000006" customHeight="1" x14ac:dyDescent="0.2">
      <c r="A35" s="374">
        <v>10</v>
      </c>
      <c r="B35" s="307" t="str">
        <f>'01-Mapa de riesgo-UO'!C42</f>
        <v>ADMINISTRACIÓN_INSTITUCIONAL</v>
      </c>
      <c r="C35" s="313" t="str">
        <f>'01-Mapa de riesgo-UO'!I42</f>
        <v>Cumplimiento</v>
      </c>
      <c r="D35" s="313" t="str">
        <f>'01-Mapa de riesgo-UO'!J42</f>
        <v>Mala planeación del espacio físico.</v>
      </c>
      <c r="E35" s="313" t="str">
        <f>'01-Mapa de riesgo-UO'!K42</f>
        <v xml:space="preserve">Espacio fisico que no responde a las necesidades que originaron el proyecto y/o adecuación con  incumplimiento de normatividad. </v>
      </c>
      <c r="F35" s="235" t="str">
        <f>'01-Mapa de riesgo-UO'!H42</f>
        <v xml:space="preserve">Cambio de diseño por peticion del usuario durante ejecucion de las obras </v>
      </c>
      <c r="G35" s="313" t="str">
        <f>'01-Mapa de riesgo-UO'!L42</f>
        <v>*insatisfaccion del usuario. 
*Imposibilidad de prestacion del servicio. 
*Incremento de costos de construcción. 
*Riesgo juridico con contratistas.  
*Mayores costos de mantenimiento.</v>
      </c>
      <c r="H35" s="366" t="str">
        <f>'01-Mapa de riesgo-UO'!AS42</f>
        <v>LEVE</v>
      </c>
      <c r="I35" s="199" t="str">
        <f>'01-Mapa de riesgo-UO'!AV42</f>
        <v>ASUMIR</v>
      </c>
      <c r="J35" s="307" t="str">
        <f t="shared" si="5"/>
        <v>NO</v>
      </c>
      <c r="K35" s="310"/>
      <c r="L35" s="310"/>
      <c r="M35" s="310"/>
      <c r="N35" s="310"/>
      <c r="O35" s="310"/>
      <c r="P35" s="310"/>
      <c r="Q35" s="310"/>
      <c r="R35" s="368"/>
    </row>
    <row r="36" spans="1:18" ht="64.150000000000006" customHeight="1" x14ac:dyDescent="0.2">
      <c r="A36" s="374"/>
      <c r="B36" s="307"/>
      <c r="C36" s="313"/>
      <c r="D36" s="313"/>
      <c r="E36" s="313"/>
      <c r="F36" s="235" t="str">
        <f>'01-Mapa de riesgo-UO'!H43</f>
        <v xml:space="preserve">Falta de planeacion del proyecto </v>
      </c>
      <c r="G36" s="313"/>
      <c r="H36" s="366"/>
      <c r="I36" s="199">
        <f>'01-Mapa de riesgo-UO'!AV43</f>
        <v>0</v>
      </c>
      <c r="J36" s="307"/>
      <c r="K36" s="310"/>
      <c r="L36" s="310"/>
      <c r="M36" s="310"/>
      <c r="N36" s="310"/>
      <c r="O36" s="310"/>
      <c r="P36" s="310"/>
      <c r="Q36" s="310"/>
      <c r="R36" s="368"/>
    </row>
    <row r="37" spans="1:18" ht="64.150000000000006" customHeight="1" x14ac:dyDescent="0.2">
      <c r="A37" s="374"/>
      <c r="B37" s="307"/>
      <c r="C37" s="313"/>
      <c r="D37" s="313"/>
      <c r="E37" s="313"/>
      <c r="F37" s="235" t="str">
        <f>'01-Mapa de riesgo-UO'!H44</f>
        <v>Cambio y actualizacion de normativas de construccion.</v>
      </c>
      <c r="G37" s="313"/>
      <c r="H37" s="366"/>
      <c r="I37" s="199">
        <f>'01-Mapa de riesgo-UO'!AV44</f>
        <v>0</v>
      </c>
      <c r="J37" s="307"/>
      <c r="K37" s="310"/>
      <c r="L37" s="310"/>
      <c r="M37" s="310"/>
      <c r="N37" s="310"/>
      <c r="O37" s="310"/>
      <c r="P37" s="310"/>
      <c r="Q37" s="310"/>
      <c r="R37" s="368"/>
    </row>
    <row r="38" spans="1:18" ht="64.150000000000006" customHeight="1" x14ac:dyDescent="0.2">
      <c r="A38" s="374">
        <v>11</v>
      </c>
      <c r="B38" s="307" t="str">
        <f>'01-Mapa de riesgo-UO'!C45</f>
        <v>ADMINISTRACIÓN_INSTITUCIONAL</v>
      </c>
      <c r="C38" s="313" t="str">
        <f>'01-Mapa de riesgo-UO'!I45</f>
        <v>Tecnológico</v>
      </c>
      <c r="D38" s="313" t="str">
        <f>'01-Mapa de riesgo-UO'!J45</f>
        <v>Imposibilidad  para acceder a los sistemas de información que esten alojados en los servidores del campus universitario</v>
      </c>
      <c r="E38" s="313" t="str">
        <f>'01-Mapa de riesgo-UO'!K45</f>
        <v>No acceso fuera del campus universitario a los servicios de internet que ofrece la Universidad</v>
      </c>
      <c r="F38" s="235" t="str">
        <f>'01-Mapa de riesgo-UO'!H45</f>
        <v>Fallas en el sistema eléctrico</v>
      </c>
      <c r="G38" s="313" t="str">
        <f>'01-Mapa de riesgo-UO'!L45</f>
        <v>Incomunicación de la Universidad  a través de internet
Retrasos en los procesos académicos y administrativos ofrecidos a través de los servicios web
Pérdida de imagen</v>
      </c>
      <c r="H38" s="366" t="str">
        <f>'01-Mapa de riesgo-UO'!AS45</f>
        <v>LEVE</v>
      </c>
      <c r="I38" s="199" t="str">
        <f>'01-Mapa de riesgo-UO'!AV45</f>
        <v>ASUMIR</v>
      </c>
      <c r="J38" s="307" t="str">
        <f t="shared" ref="J38:J44" si="6">IF(H38="GRAVE","Debe formularse",IF(H38="MODERADO", "Si el proceso lo requiere","NO"))</f>
        <v>NO</v>
      </c>
      <c r="K38" s="310"/>
      <c r="L38" s="310"/>
      <c r="M38" s="310"/>
      <c r="N38" s="310"/>
      <c r="O38" s="310"/>
      <c r="P38" s="310"/>
      <c r="Q38" s="310"/>
      <c r="R38" s="368"/>
    </row>
    <row r="39" spans="1:18" ht="64.150000000000006" customHeight="1" x14ac:dyDescent="0.2">
      <c r="A39" s="374"/>
      <c r="B39" s="307"/>
      <c r="C39" s="313"/>
      <c r="D39" s="313"/>
      <c r="E39" s="313"/>
      <c r="F39" s="235" t="str">
        <f>'01-Mapa de riesgo-UO'!H46</f>
        <v>Fallas en los equipos de conectividad o en el sistema de control ambiental</v>
      </c>
      <c r="G39" s="313"/>
      <c r="H39" s="366"/>
      <c r="I39" s="199">
        <f>'01-Mapa de riesgo-UO'!AV46</f>
        <v>0</v>
      </c>
      <c r="J39" s="307"/>
      <c r="K39" s="310"/>
      <c r="L39" s="310"/>
      <c r="M39" s="310"/>
      <c r="N39" s="310"/>
      <c r="O39" s="310"/>
      <c r="P39" s="310"/>
      <c r="Q39" s="310"/>
      <c r="R39" s="368"/>
    </row>
    <row r="40" spans="1:18" ht="64.150000000000006" customHeight="1" x14ac:dyDescent="0.2">
      <c r="A40" s="374"/>
      <c r="B40" s="307"/>
      <c r="C40" s="313"/>
      <c r="D40" s="313"/>
      <c r="E40" s="313"/>
      <c r="F40" s="235">
        <f>'01-Mapa de riesgo-UO'!H47</f>
        <v>0</v>
      </c>
      <c r="G40" s="313"/>
      <c r="H40" s="366"/>
      <c r="I40" s="199">
        <f>'01-Mapa de riesgo-UO'!AV47</f>
        <v>0</v>
      </c>
      <c r="J40" s="307"/>
      <c r="K40" s="310"/>
      <c r="L40" s="310"/>
      <c r="M40" s="310"/>
      <c r="N40" s="310"/>
      <c r="O40" s="310"/>
      <c r="P40" s="310"/>
      <c r="Q40" s="310"/>
      <c r="R40" s="368"/>
    </row>
    <row r="41" spans="1:18" ht="64.150000000000006" customHeight="1" x14ac:dyDescent="0.2">
      <c r="A41" s="374">
        <v>12</v>
      </c>
      <c r="B41" s="307" t="str">
        <f>'01-Mapa de riesgo-UO'!C48</f>
        <v>INTERNACIONALIZACIÓN</v>
      </c>
      <c r="C41" s="313" t="str">
        <f>'01-Mapa de riesgo-UO'!I48</f>
        <v>Corrupción</v>
      </c>
      <c r="D41" s="313" t="str">
        <f>'01-Mapa de riesgo-UO'!J48</f>
        <v>Favorecer la postulación a una beca de movilidad académica internacional a un estudiante que no cumpla con los requisitos establecidos en la convocatoria UTP</v>
      </c>
      <c r="E41" s="313" t="str">
        <f>'01-Mapa de riesgo-UO'!K48</f>
        <v>Postular a un estudiante que no cumple con los requsitos estipulados por la convocatoria interna a una beca de movilidad académica</v>
      </c>
      <c r="F41" s="235" t="str">
        <f>'01-Mapa de riesgo-UO'!H48</f>
        <v>Que haya un conflicto de intereses entre el estudiante y las personas encargadas del proceso de movilidad.</v>
      </c>
      <c r="G41" s="313" t="str">
        <f>'01-Mapa de riesgo-UO'!L48</f>
        <v>Quitar la oportunidad de acceder a una beca a un estudiante que cumpla con todos los requisitos</v>
      </c>
      <c r="H41" s="366" t="str">
        <f>'01-Mapa de riesgo-UO'!AS48</f>
        <v>LEVE</v>
      </c>
      <c r="I41" s="199" t="str">
        <f>'01-Mapa de riesgo-UO'!AV48</f>
        <v>ASUMIR</v>
      </c>
      <c r="J41" s="307" t="str">
        <f t="shared" si="6"/>
        <v>NO</v>
      </c>
      <c r="K41" s="310"/>
      <c r="L41" s="310"/>
      <c r="M41" s="310"/>
      <c r="N41" s="310"/>
      <c r="O41" s="310"/>
      <c r="P41" s="310"/>
      <c r="Q41" s="310"/>
      <c r="R41" s="368"/>
    </row>
    <row r="42" spans="1:18" ht="64.150000000000006" customHeight="1" x14ac:dyDescent="0.2">
      <c r="A42" s="374"/>
      <c r="B42" s="307"/>
      <c r="C42" s="313"/>
      <c r="D42" s="313"/>
      <c r="E42" s="313"/>
      <c r="F42" s="235" t="str">
        <f>'01-Mapa de riesgo-UO'!H49</f>
        <v>Que exista presión por parte de un funcionario de mayor jerarquia sobre las personas encargadas del proceso de movilidad.</v>
      </c>
      <c r="G42" s="313"/>
      <c r="H42" s="366"/>
      <c r="I42" s="199">
        <f>'01-Mapa de riesgo-UO'!AV49</f>
        <v>0</v>
      </c>
      <c r="J42" s="307"/>
      <c r="K42" s="310"/>
      <c r="L42" s="310"/>
      <c r="M42" s="310"/>
      <c r="N42" s="310"/>
      <c r="O42" s="310"/>
      <c r="P42" s="310"/>
      <c r="Q42" s="310"/>
      <c r="R42" s="368"/>
    </row>
    <row r="43" spans="1:18" ht="64.150000000000006" customHeight="1" x14ac:dyDescent="0.2">
      <c r="A43" s="374"/>
      <c r="B43" s="307"/>
      <c r="C43" s="313"/>
      <c r="D43" s="313"/>
      <c r="E43" s="313"/>
      <c r="F43" s="235">
        <f>'01-Mapa de riesgo-UO'!H50</f>
        <v>0</v>
      </c>
      <c r="G43" s="313"/>
      <c r="H43" s="366"/>
      <c r="I43" s="199">
        <f>'01-Mapa de riesgo-UO'!AV50</f>
        <v>0</v>
      </c>
      <c r="J43" s="307"/>
      <c r="K43" s="310"/>
      <c r="L43" s="310"/>
      <c r="M43" s="310"/>
      <c r="N43" s="310"/>
      <c r="O43" s="310"/>
      <c r="P43" s="310"/>
      <c r="Q43" s="310"/>
      <c r="R43" s="368"/>
    </row>
    <row r="44" spans="1:18" ht="64.150000000000006" customHeight="1" x14ac:dyDescent="0.2">
      <c r="A44" s="374">
        <v>13</v>
      </c>
      <c r="B44" s="307" t="str">
        <f>'01-Mapa de riesgo-UO'!C51</f>
        <v>CONTROL_SEGUIMIENTO</v>
      </c>
      <c r="C44" s="313" t="str">
        <f>'01-Mapa de riesgo-UO'!I51</f>
        <v>Corrupción</v>
      </c>
      <c r="D44" s="313" t="str">
        <f>'01-Mapa de riesgo-UO'!J51</f>
        <v>Favorecimiento en informes de auditoria o evaluación por intereses personales</v>
      </c>
      <c r="E44" s="313" t="str">
        <f>'01-Mapa de riesgo-UO'!K51</f>
        <v>Manipulación de informes de control interno, a través de la omisión de posibles actos de corrupción o irregularidades administrativas</v>
      </c>
      <c r="F44" s="235" t="str">
        <f>'01-Mapa de riesgo-UO'!H51</f>
        <v>Personal no idóneo que no atiende los valores de la institución o del servicio público</v>
      </c>
      <c r="G44" s="313" t="str">
        <f>'01-Mapa de riesgo-UO'!L51</f>
        <v>Información deficiente para la alta dirección que permita tomar decisiones para la mejora
Investigaciones disciplinarias
Afectación del buen nombre y reconocimiento de la Universidad</v>
      </c>
      <c r="H44" s="366" t="str">
        <f>'01-Mapa de riesgo-UO'!AS51</f>
        <v>LEVE</v>
      </c>
      <c r="I44" s="199" t="str">
        <f>'01-Mapa de riesgo-UO'!AV51</f>
        <v>ASUMIR</v>
      </c>
      <c r="J44" s="307" t="str">
        <f t="shared" si="6"/>
        <v>NO</v>
      </c>
      <c r="K44" s="310"/>
      <c r="L44" s="310"/>
      <c r="M44" s="310"/>
      <c r="N44" s="310"/>
      <c r="O44" s="310"/>
      <c r="P44" s="310"/>
      <c r="Q44" s="310"/>
      <c r="R44" s="368"/>
    </row>
    <row r="45" spans="1:18" ht="64.150000000000006" customHeight="1" x14ac:dyDescent="0.2">
      <c r="A45" s="374"/>
      <c r="B45" s="307"/>
      <c r="C45" s="313"/>
      <c r="D45" s="313"/>
      <c r="E45" s="313"/>
      <c r="F45" s="235" t="str">
        <f>'01-Mapa de riesgo-UO'!H52</f>
        <v>Presión externa  al personal de control interno para favorecer a terceros</v>
      </c>
      <c r="G45" s="313"/>
      <c r="H45" s="366"/>
      <c r="I45" s="199">
        <f>'01-Mapa de riesgo-UO'!AV52</f>
        <v>0</v>
      </c>
      <c r="J45" s="307"/>
      <c r="K45" s="310"/>
      <c r="L45" s="310"/>
      <c r="M45" s="310"/>
      <c r="N45" s="310"/>
      <c r="O45" s="310"/>
      <c r="P45" s="310"/>
      <c r="Q45" s="310"/>
      <c r="R45" s="368"/>
    </row>
    <row r="46" spans="1:18" ht="64.150000000000006" customHeight="1" x14ac:dyDescent="0.2">
      <c r="A46" s="374"/>
      <c r="B46" s="307"/>
      <c r="C46" s="313"/>
      <c r="D46" s="313"/>
      <c r="E46" s="313"/>
      <c r="F46" s="235">
        <f>'01-Mapa de riesgo-UO'!H53</f>
        <v>0</v>
      </c>
      <c r="G46" s="313"/>
      <c r="H46" s="366"/>
      <c r="I46" s="199">
        <f>'01-Mapa de riesgo-UO'!AV53</f>
        <v>0</v>
      </c>
      <c r="J46" s="307"/>
      <c r="K46" s="310"/>
      <c r="L46" s="310"/>
      <c r="M46" s="310"/>
      <c r="N46" s="310"/>
      <c r="O46" s="310"/>
      <c r="P46" s="310"/>
      <c r="Q46" s="310"/>
      <c r="R46" s="368"/>
    </row>
    <row r="47" spans="1:18" ht="64.150000000000006" customHeight="1" x14ac:dyDescent="0.2">
      <c r="A47" s="374">
        <v>14</v>
      </c>
      <c r="B47" s="307" t="str">
        <f>'01-Mapa de riesgo-UO'!C54</f>
        <v>BIENESTAR_INSTITUCIONAL</v>
      </c>
      <c r="C47" s="313" t="str">
        <f>'01-Mapa de riesgo-UO'!I54</f>
        <v>Cumplimiento</v>
      </c>
      <c r="D47" s="313" t="str">
        <f>'01-Mapa de riesgo-UO'!J54</f>
        <v>No renovación de habilitación del servicio de salud integral de la UTP</v>
      </c>
      <c r="E47" s="313"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F47" s="235" t="str">
        <f>'01-Mapa de riesgo-UO'!H54</f>
        <v>Cambios en la resolución en la  normatividad asociados a los servicios de habilitación</v>
      </c>
      <c r="G47" s="313" t="str">
        <f>'01-Mapa de riesgo-UO'!L54</f>
        <v>Cierre de los servicios de salud en la institución
Sanciones a la Universidad</v>
      </c>
      <c r="H47" s="366" t="str">
        <f>'01-Mapa de riesgo-UO'!AS54</f>
        <v>MODERADO</v>
      </c>
      <c r="I47" s="199" t="str">
        <f>'01-Mapa de riesgo-UO'!AV54</f>
        <v>REDUCIR</v>
      </c>
      <c r="J47" s="307" t="str">
        <f t="shared" ref="J47:J71" si="7">IF(H47="GRAVE","Debe formularse",IF(H47="MODERADO", "Si el proceso lo requiere","NO"))</f>
        <v>Si el proceso lo requiere</v>
      </c>
      <c r="K47" s="310"/>
      <c r="L47" s="310"/>
      <c r="M47" s="310"/>
      <c r="N47" s="310"/>
      <c r="O47" s="310"/>
      <c r="P47" s="310"/>
      <c r="Q47" s="310"/>
      <c r="R47" s="368"/>
    </row>
    <row r="48" spans="1:18" ht="64.150000000000006" customHeight="1" x14ac:dyDescent="0.2">
      <c r="A48" s="374"/>
      <c r="B48" s="307"/>
      <c r="C48" s="313"/>
      <c r="D48" s="313"/>
      <c r="E48" s="313"/>
      <c r="F48" s="235">
        <f>'01-Mapa de riesgo-UO'!H55</f>
        <v>0</v>
      </c>
      <c r="G48" s="313"/>
      <c r="H48" s="366"/>
      <c r="I48" s="199" t="str">
        <f>'01-Mapa de riesgo-UO'!AV55</f>
        <v>REDUCIR</v>
      </c>
      <c r="J48" s="307"/>
      <c r="K48" s="310"/>
      <c r="L48" s="310"/>
      <c r="M48" s="310"/>
      <c r="N48" s="310"/>
      <c r="O48" s="310"/>
      <c r="P48" s="310"/>
      <c r="Q48" s="310"/>
      <c r="R48" s="368"/>
    </row>
    <row r="49" spans="1:18" ht="64.150000000000006" customHeight="1" x14ac:dyDescent="0.2">
      <c r="A49" s="374"/>
      <c r="B49" s="307"/>
      <c r="C49" s="313"/>
      <c r="D49" s="313"/>
      <c r="E49" s="313"/>
      <c r="F49" s="235">
        <f>'01-Mapa de riesgo-UO'!H56</f>
        <v>0</v>
      </c>
      <c r="G49" s="313"/>
      <c r="H49" s="366"/>
      <c r="I49" s="199" t="str">
        <f>'01-Mapa de riesgo-UO'!AV56</f>
        <v>REDUCIR</v>
      </c>
      <c r="J49" s="307"/>
      <c r="K49" s="310"/>
      <c r="L49" s="310"/>
      <c r="M49" s="310"/>
      <c r="N49" s="310"/>
      <c r="O49" s="310"/>
      <c r="P49" s="310"/>
      <c r="Q49" s="310"/>
      <c r="R49" s="368"/>
    </row>
    <row r="50" spans="1:18" ht="64.150000000000006" customHeight="1" x14ac:dyDescent="0.2">
      <c r="A50" s="374">
        <v>15</v>
      </c>
      <c r="B50" s="307" t="str">
        <f>'01-Mapa de riesgo-UO'!C57</f>
        <v>ADMINISTRACIÓN_INSTITUCIONAL</v>
      </c>
      <c r="C50" s="313" t="str">
        <f>'01-Mapa de riesgo-UO'!I57</f>
        <v>Financiero</v>
      </c>
      <c r="D50" s="313" t="str">
        <f>'01-Mapa de riesgo-UO'!J57</f>
        <v>Fraude eléctronico</v>
      </c>
      <c r="E50" s="313" t="str">
        <f>'01-Mapa de riesgo-UO'!K57</f>
        <v>Acceso no autorizado a la banca virtual</v>
      </c>
      <c r="F50" s="235" t="str">
        <f>'01-Mapa de riesgo-UO'!H57</f>
        <v>Falta de seguimiento a los protocolos definidos.</v>
      </c>
      <c r="G50" s="313" t="str">
        <f>'01-Mapa de riesgo-UO'!L57</f>
        <v xml:space="preserve">Detrimento patrimonial.           Exposición de la información financiera de la Universidad.  </v>
      </c>
      <c r="H50" s="366" t="str">
        <f>'01-Mapa de riesgo-UO'!AS57</f>
        <v>LEVE</v>
      </c>
      <c r="I50" s="199" t="str">
        <f>'01-Mapa de riesgo-UO'!AV57</f>
        <v>ASUMIR</v>
      </c>
      <c r="J50" s="307" t="str">
        <f t="shared" si="7"/>
        <v>NO</v>
      </c>
      <c r="K50" s="310"/>
      <c r="L50" s="310"/>
      <c r="M50" s="310"/>
      <c r="N50" s="310"/>
      <c r="O50" s="310"/>
      <c r="P50" s="310"/>
      <c r="Q50" s="310"/>
      <c r="R50" s="368"/>
    </row>
    <row r="51" spans="1:18" ht="64.150000000000006" customHeight="1" x14ac:dyDescent="0.2">
      <c r="A51" s="374"/>
      <c r="B51" s="307"/>
      <c r="C51" s="313"/>
      <c r="D51" s="313"/>
      <c r="E51" s="313"/>
      <c r="F51" s="235" t="str">
        <f>'01-Mapa de riesgo-UO'!H58</f>
        <v>Incumplimiento de los protocolos</v>
      </c>
      <c r="G51" s="313"/>
      <c r="H51" s="366"/>
      <c r="I51" s="199">
        <f>'01-Mapa de riesgo-UO'!AV58</f>
        <v>0</v>
      </c>
      <c r="J51" s="307"/>
      <c r="K51" s="310"/>
      <c r="L51" s="310"/>
      <c r="M51" s="310"/>
      <c r="N51" s="310"/>
      <c r="O51" s="310"/>
      <c r="P51" s="310"/>
      <c r="Q51" s="310"/>
      <c r="R51" s="368"/>
    </row>
    <row r="52" spans="1:18" ht="64.150000000000006" customHeight="1" x14ac:dyDescent="0.2">
      <c r="A52" s="374"/>
      <c r="B52" s="307"/>
      <c r="C52" s="313"/>
      <c r="D52" s="313"/>
      <c r="E52" s="313"/>
      <c r="F52" s="235" t="str">
        <f>'01-Mapa de riesgo-UO'!H59</f>
        <v>Ataques cibernéticos.</v>
      </c>
      <c r="G52" s="313"/>
      <c r="H52" s="366"/>
      <c r="I52" s="199">
        <f>'01-Mapa de riesgo-UO'!AV59</f>
        <v>0</v>
      </c>
      <c r="J52" s="307"/>
      <c r="K52" s="310"/>
      <c r="L52" s="310"/>
      <c r="M52" s="310"/>
      <c r="N52" s="310"/>
      <c r="O52" s="310"/>
      <c r="P52" s="310"/>
      <c r="Q52" s="310"/>
      <c r="R52" s="368"/>
    </row>
    <row r="53" spans="1:18" ht="64.150000000000006" customHeight="1" x14ac:dyDescent="0.2">
      <c r="A53" s="374">
        <v>16</v>
      </c>
      <c r="B53" s="307" t="str">
        <f>'01-Mapa de riesgo-UO'!C60</f>
        <v>ADMINISTRACIÓN_INSTITUCIONAL</v>
      </c>
      <c r="C53" s="313" t="str">
        <f>'01-Mapa de riesgo-UO'!I60</f>
        <v>Corrupción</v>
      </c>
      <c r="D53" s="313" t="str">
        <f>'01-Mapa de riesgo-UO'!J60</f>
        <v>Destinación indebida de recursos públicos.</v>
      </c>
      <c r="E53" s="313" t="str">
        <f>'01-Mapa de riesgo-UO'!K60</f>
        <v xml:space="preserve">Se configura cuando se destinan recursos públicos a finalidades distintas; o se realizan actuaciones de los funcionarios por fuera de las establecidas en la Constitución, en la ley o en la reglamentación interna. </v>
      </c>
      <c r="F53" s="235" t="str">
        <f>'01-Mapa de riesgo-UO'!H60</f>
        <v>Ausencia de valores éticos.</v>
      </c>
      <c r="G53" s="313" t="str">
        <f>'01-Mapa de riesgo-UO'!L60</f>
        <v>Detrimento patrimonial.
Sanciones disciplinarias, fiscales y/o penales.</v>
      </c>
      <c r="H53" s="366" t="str">
        <f>'01-Mapa de riesgo-UO'!AS60</f>
        <v>LEVE</v>
      </c>
      <c r="I53" s="199" t="str">
        <f>'01-Mapa de riesgo-UO'!AV60</f>
        <v>ASUMIR</v>
      </c>
      <c r="J53" s="307" t="str">
        <f t="shared" si="7"/>
        <v>NO</v>
      </c>
      <c r="K53" s="310"/>
      <c r="L53" s="310"/>
      <c r="M53" s="310"/>
      <c r="N53" s="310"/>
      <c r="O53" s="310"/>
      <c r="P53" s="310"/>
      <c r="Q53" s="310"/>
      <c r="R53" s="368"/>
    </row>
    <row r="54" spans="1:18" ht="64.150000000000006" customHeight="1" x14ac:dyDescent="0.2">
      <c r="A54" s="374"/>
      <c r="B54" s="307"/>
      <c r="C54" s="313"/>
      <c r="D54" s="313"/>
      <c r="E54" s="313"/>
      <c r="F54" s="235">
        <f>'01-Mapa de riesgo-UO'!H61</f>
        <v>0</v>
      </c>
      <c r="G54" s="313"/>
      <c r="H54" s="366"/>
      <c r="I54" s="199">
        <f>'01-Mapa de riesgo-UO'!AV61</f>
        <v>0</v>
      </c>
      <c r="J54" s="307"/>
      <c r="K54" s="310"/>
      <c r="L54" s="310"/>
      <c r="M54" s="310"/>
      <c r="N54" s="310"/>
      <c r="O54" s="310"/>
      <c r="P54" s="310"/>
      <c r="Q54" s="310"/>
      <c r="R54" s="368"/>
    </row>
    <row r="55" spans="1:18" ht="64.150000000000006" customHeight="1" x14ac:dyDescent="0.2">
      <c r="A55" s="374"/>
      <c r="B55" s="307"/>
      <c r="C55" s="313"/>
      <c r="D55" s="313"/>
      <c r="E55" s="313"/>
      <c r="F55" s="235">
        <f>'01-Mapa de riesgo-UO'!H62</f>
        <v>0</v>
      </c>
      <c r="G55" s="313"/>
      <c r="H55" s="366"/>
      <c r="I55" s="199">
        <f>'01-Mapa de riesgo-UO'!AV62</f>
        <v>0</v>
      </c>
      <c r="J55" s="307"/>
      <c r="K55" s="310"/>
      <c r="L55" s="310"/>
      <c r="M55" s="310"/>
      <c r="N55" s="310"/>
      <c r="O55" s="310"/>
      <c r="P55" s="310"/>
      <c r="Q55" s="310"/>
      <c r="R55" s="368"/>
    </row>
    <row r="56" spans="1:18" ht="64.150000000000006" customHeight="1" x14ac:dyDescent="0.2">
      <c r="A56" s="374">
        <v>17</v>
      </c>
      <c r="B56" s="307" t="str">
        <f>'01-Mapa de riesgo-UO'!C63</f>
        <v>ADMINISTRACIÓN_INSTITUCIONAL</v>
      </c>
      <c r="C56" s="313" t="str">
        <f>'01-Mapa de riesgo-UO'!I63</f>
        <v>Corrupción</v>
      </c>
      <c r="D56" s="313" t="str">
        <f>'01-Mapa de riesgo-UO'!J63</f>
        <v xml:space="preserve">Tráfico de Influencias </v>
      </c>
      <c r="E56" s="313" t="str">
        <f>'01-Mapa de riesgo-UO'!K63</f>
        <v>Favorecimiento en el otorgamiento de derechos o toma de decisiones que competen a la Universidad</v>
      </c>
      <c r="F56" s="235" t="str">
        <f>'01-Mapa de riesgo-UO'!H63</f>
        <v>Utilización o manipulación de información reservada o clasificada que se encuentra disponible en la Secretaria General</v>
      </c>
      <c r="G56" s="313" t="str">
        <f>'01-Mapa de riesgo-UO'!L63</f>
        <v>Procesos legales y/o penales
Pérdida de la imagen institucional</v>
      </c>
      <c r="H56" s="366" t="str">
        <f>'01-Mapa de riesgo-UO'!AS63</f>
        <v>LEVE</v>
      </c>
      <c r="I56" s="199" t="str">
        <f>'01-Mapa de riesgo-UO'!AV63</f>
        <v>ASUMIR</v>
      </c>
      <c r="J56" s="307" t="str">
        <f t="shared" si="7"/>
        <v>NO</v>
      </c>
      <c r="K56" s="310"/>
      <c r="L56" s="310"/>
      <c r="M56" s="310"/>
      <c r="N56" s="310"/>
      <c r="O56" s="310"/>
      <c r="P56" s="310"/>
      <c r="Q56" s="310"/>
      <c r="R56" s="368"/>
    </row>
    <row r="57" spans="1:18" ht="64.150000000000006" customHeight="1" x14ac:dyDescent="0.2">
      <c r="A57" s="374"/>
      <c r="B57" s="307"/>
      <c r="C57" s="313"/>
      <c r="D57" s="313"/>
      <c r="E57" s="313"/>
      <c r="F57" s="235"/>
      <c r="G57" s="313"/>
      <c r="H57" s="366"/>
      <c r="I57" s="260">
        <f>'01-Mapa de riesgo-UO'!AV64</f>
        <v>0</v>
      </c>
      <c r="J57" s="307"/>
      <c r="K57" s="310"/>
      <c r="L57" s="310"/>
      <c r="M57" s="310"/>
      <c r="N57" s="310"/>
      <c r="O57" s="310"/>
      <c r="P57" s="310"/>
      <c r="Q57" s="310"/>
      <c r="R57" s="368"/>
    </row>
    <row r="58" spans="1:18" ht="64.150000000000006" customHeight="1" x14ac:dyDescent="0.2">
      <c r="A58" s="374"/>
      <c r="B58" s="307"/>
      <c r="C58" s="313"/>
      <c r="D58" s="313"/>
      <c r="E58" s="313"/>
      <c r="F58" s="235"/>
      <c r="G58" s="313"/>
      <c r="H58" s="366"/>
      <c r="I58" s="260">
        <f>'01-Mapa de riesgo-UO'!AV65</f>
        <v>0</v>
      </c>
      <c r="J58" s="307"/>
      <c r="K58" s="310"/>
      <c r="L58" s="310"/>
      <c r="M58" s="310"/>
      <c r="N58" s="310"/>
      <c r="O58" s="310"/>
      <c r="P58" s="310"/>
      <c r="Q58" s="310"/>
      <c r="R58" s="368"/>
    </row>
    <row r="59" spans="1:18" s="256" customFormat="1" ht="64.150000000000006" customHeight="1" x14ac:dyDescent="0.2">
      <c r="A59" s="374">
        <v>18</v>
      </c>
      <c r="B59" s="307" t="str">
        <f>'01-Mapa de riesgo-UO'!C66</f>
        <v>ADMINISTRACIÓN_INSTITUCIONAL</v>
      </c>
      <c r="C59" s="313" t="str">
        <f>'01-Mapa de riesgo-UO'!I66</f>
        <v>Contable</v>
      </c>
      <c r="D59" s="313" t="str">
        <f>'01-Mapa de riesgo-UO'!J66</f>
        <v>No fenecimiento de la cuenta debido al incumplimiento normativo y del manual de políticas contables en el desarrollo de actividades financieras</v>
      </c>
      <c r="E59" s="313" t="str">
        <f>'01-Mapa de riesgo-UO'!K66</f>
        <v>Registros contables no consistentes con la normas expedidades por el ente regulardor en la materia</v>
      </c>
      <c r="F59" s="235" t="str">
        <f>'01-Mapa de riesgo-UO'!H66</f>
        <v>Estados Financieros inconsistentes.</v>
      </c>
      <c r="G59" s="313" t="str">
        <f>'01-Mapa de riesgo-UO'!L66</f>
        <v xml:space="preserve">Hechos economicos sobre o subestimados,
Sanciones Disciplinarias
Estados Financieros no aprobados </v>
      </c>
      <c r="H59" s="366" t="str">
        <f>'01-Mapa de riesgo-UO'!AS66</f>
        <v>GRAVE</v>
      </c>
      <c r="I59" s="277" t="str">
        <f>'01-Mapa de riesgo-UO'!AV66</f>
        <v>EVITAR</v>
      </c>
      <c r="J59" s="307" t="str">
        <f t="shared" ref="J59" si="8">IF(H59="GRAVE","Debe formularse",IF(H59="MODERADO", "Si el proceso lo requiere","NO"))</f>
        <v>Debe formularse</v>
      </c>
      <c r="K59" s="310"/>
      <c r="L59" s="310"/>
      <c r="M59" s="310"/>
      <c r="N59" s="310"/>
      <c r="O59" s="310"/>
      <c r="P59" s="310"/>
      <c r="Q59" s="310"/>
      <c r="R59" s="368"/>
    </row>
    <row r="60" spans="1:18" s="256" customFormat="1" ht="64.150000000000006" customHeight="1" x14ac:dyDescent="0.2">
      <c r="A60" s="374"/>
      <c r="B60" s="307"/>
      <c r="C60" s="313"/>
      <c r="D60" s="313"/>
      <c r="E60" s="313"/>
      <c r="F60" s="235"/>
      <c r="G60" s="313"/>
      <c r="H60" s="366"/>
      <c r="I60" s="277">
        <f>'01-Mapa de riesgo-UO'!AV67</f>
        <v>0</v>
      </c>
      <c r="J60" s="307"/>
      <c r="K60" s="310"/>
      <c r="L60" s="310"/>
      <c r="M60" s="310"/>
      <c r="N60" s="310"/>
      <c r="O60" s="310"/>
      <c r="P60" s="310"/>
      <c r="Q60" s="310"/>
      <c r="R60" s="368"/>
    </row>
    <row r="61" spans="1:18" s="256" customFormat="1" ht="64.150000000000006" customHeight="1" x14ac:dyDescent="0.2">
      <c r="A61" s="374"/>
      <c r="B61" s="307"/>
      <c r="C61" s="313"/>
      <c r="D61" s="313"/>
      <c r="E61" s="313"/>
      <c r="F61" s="235"/>
      <c r="G61" s="313"/>
      <c r="H61" s="366"/>
      <c r="I61" s="277">
        <f>'01-Mapa de riesgo-UO'!AV68</f>
        <v>0</v>
      </c>
      <c r="J61" s="307"/>
      <c r="K61" s="310"/>
      <c r="L61" s="310"/>
      <c r="M61" s="310"/>
      <c r="N61" s="310"/>
      <c r="O61" s="310"/>
      <c r="P61" s="310"/>
      <c r="Q61" s="310"/>
      <c r="R61" s="368"/>
    </row>
    <row r="62" spans="1:18" s="256" customFormat="1" ht="64.150000000000006" customHeight="1" x14ac:dyDescent="0.2">
      <c r="A62" s="374">
        <v>19</v>
      </c>
      <c r="B62" s="307" t="str">
        <f>'01-Mapa de riesgo-UO'!C69</f>
        <v>ADMINISTRACIÓN_INSTITUCIONAL</v>
      </c>
      <c r="C62" s="313" t="str">
        <f>'01-Mapa de riesgo-UO'!I69</f>
        <v>Cumplimiento</v>
      </c>
      <c r="D62" s="313" t="str">
        <f>'01-Mapa de riesgo-UO'!J69</f>
        <v>Incumplimiento de las normas para el manejo de radio difusión de interes público que rige a Universitaria Estéreo</v>
      </c>
      <c r="E62" s="313" t="str">
        <f>'01-Mapa de riesgo-UO'!K69</f>
        <v xml:space="preserve"> No cumplir con los lineamientos legales y operacionales en el manejo de la información que se difunde a través de univerisitaria estéreo.</v>
      </c>
      <c r="F62" s="235" t="str">
        <f>'01-Mapa de riesgo-UO'!H69</f>
        <v>Falta socialización de los lineamientos de medios de comunicación Intitucionales</v>
      </c>
      <c r="G62" s="313" t="str">
        <f>'01-Mapa de riesgo-UO'!L69</f>
        <v xml:space="preserve">Pérdida vitalicia de la Licencia de Radio Difusión ante el MINITIC
Cierre definitivo de la emisora
Sanciones legales y económicas para la Universidad. </v>
      </c>
      <c r="H62" s="366" t="str">
        <f>'01-Mapa de riesgo-UO'!AS69</f>
        <v>GRAVE</v>
      </c>
      <c r="I62" s="277" t="str">
        <f>'01-Mapa de riesgo-UO'!AV69</f>
        <v>COMPARTIR</v>
      </c>
      <c r="J62" s="307" t="str">
        <f t="shared" ref="J62" si="9">IF(H62="GRAVE","Debe formularse",IF(H62="MODERADO", "Si el proceso lo requiere","NO"))</f>
        <v>Debe formularse</v>
      </c>
      <c r="K62" s="310"/>
      <c r="L62" s="310"/>
      <c r="M62" s="310"/>
      <c r="N62" s="310"/>
      <c r="O62" s="310"/>
      <c r="P62" s="310"/>
      <c r="Q62" s="310"/>
      <c r="R62" s="368"/>
    </row>
    <row r="63" spans="1:18" s="256" customFormat="1" ht="64.150000000000006" customHeight="1" x14ac:dyDescent="0.2">
      <c r="A63" s="374"/>
      <c r="B63" s="307"/>
      <c r="C63" s="313"/>
      <c r="D63" s="313"/>
      <c r="E63" s="313"/>
      <c r="F63" s="235"/>
      <c r="G63" s="313"/>
      <c r="H63" s="366"/>
      <c r="I63" s="277">
        <f>'01-Mapa de riesgo-UO'!AV70</f>
        <v>0</v>
      </c>
      <c r="J63" s="307"/>
      <c r="K63" s="310"/>
      <c r="L63" s="310"/>
      <c r="M63" s="310"/>
      <c r="N63" s="310"/>
      <c r="O63" s="310"/>
      <c r="P63" s="310"/>
      <c r="Q63" s="310"/>
      <c r="R63" s="368"/>
    </row>
    <row r="64" spans="1:18" s="256" customFormat="1" ht="64.150000000000006" customHeight="1" x14ac:dyDescent="0.2">
      <c r="A64" s="374"/>
      <c r="B64" s="307"/>
      <c r="C64" s="313"/>
      <c r="D64" s="313"/>
      <c r="E64" s="313"/>
      <c r="F64" s="235"/>
      <c r="G64" s="313"/>
      <c r="H64" s="366"/>
      <c r="I64" s="277">
        <f>'01-Mapa de riesgo-UO'!AV71</f>
        <v>0</v>
      </c>
      <c r="J64" s="307"/>
      <c r="K64" s="310"/>
      <c r="L64" s="310"/>
      <c r="M64" s="310"/>
      <c r="N64" s="310"/>
      <c r="O64" s="310"/>
      <c r="P64" s="310"/>
      <c r="Q64" s="310"/>
      <c r="R64" s="368"/>
    </row>
    <row r="65" spans="1:18" s="256" customFormat="1" ht="64.150000000000006" customHeight="1" x14ac:dyDescent="0.2">
      <c r="A65" s="374">
        <v>20</v>
      </c>
      <c r="B65" s="307" t="str">
        <f>'01-Mapa de riesgo-UO'!C72</f>
        <v>ADMINISTRACIÓN_INSTITUCIONAL</v>
      </c>
      <c r="C65" s="313" t="str">
        <f>'01-Mapa de riesgo-UO'!I72</f>
        <v>Imagen</v>
      </c>
      <c r="D65" s="313" t="str">
        <f>'01-Mapa de riesgo-UO'!J72</f>
        <v>Divulgación de información errada o perjudicial para la institución</v>
      </c>
      <c r="E65" s="313" t="str">
        <f>'01-Mapa de riesgo-UO'!K72</f>
        <v>Publicación y divulgación a través de medios masivos de comunicación de información errada o parcial que pueda perjudicar la imagen que se tiene de la Universidad.</v>
      </c>
      <c r="F65" s="235" t="str">
        <f>'01-Mapa de riesgo-UO'!H72</f>
        <v>Socialización de los lineamientos de medios de comunicaciones institucionales</v>
      </c>
      <c r="G65" s="313" t="str">
        <f>'01-Mapa de riesgo-UO'!L72</f>
        <v>Crisis reputacional de la Universdad</v>
      </c>
      <c r="H65" s="366" t="str">
        <f>'01-Mapa de riesgo-UO'!AS72</f>
        <v>MODERADO</v>
      </c>
      <c r="I65" s="277" t="str">
        <f>'01-Mapa de riesgo-UO'!AV72</f>
        <v>COMPARTIR</v>
      </c>
      <c r="J65" s="307" t="str">
        <f t="shared" ref="J65" si="10">IF(H65="GRAVE","Debe formularse",IF(H65="MODERADO", "Si el proceso lo requiere","NO"))</f>
        <v>Si el proceso lo requiere</v>
      </c>
      <c r="K65" s="310"/>
      <c r="L65" s="310"/>
      <c r="M65" s="310"/>
      <c r="N65" s="310"/>
      <c r="O65" s="310"/>
      <c r="P65" s="310"/>
      <c r="Q65" s="310"/>
      <c r="R65" s="368"/>
    </row>
    <row r="66" spans="1:18" s="256" customFormat="1" ht="64.150000000000006" customHeight="1" x14ac:dyDescent="0.2">
      <c r="A66" s="374"/>
      <c r="B66" s="307"/>
      <c r="C66" s="313"/>
      <c r="D66" s="313"/>
      <c r="E66" s="313"/>
      <c r="F66" s="235"/>
      <c r="G66" s="313"/>
      <c r="H66" s="366"/>
      <c r="I66" s="277" t="str">
        <f>'01-Mapa de riesgo-UO'!AV73</f>
        <v>COMPARTIR</v>
      </c>
      <c r="J66" s="307"/>
      <c r="K66" s="310"/>
      <c r="L66" s="310"/>
      <c r="M66" s="310"/>
      <c r="N66" s="310"/>
      <c r="O66" s="310"/>
      <c r="P66" s="310"/>
      <c r="Q66" s="310"/>
      <c r="R66" s="368"/>
    </row>
    <row r="67" spans="1:18" s="256" customFormat="1" ht="64.150000000000006" customHeight="1" x14ac:dyDescent="0.2">
      <c r="A67" s="374"/>
      <c r="B67" s="307"/>
      <c r="C67" s="313"/>
      <c r="D67" s="313"/>
      <c r="E67" s="313"/>
      <c r="F67" s="235"/>
      <c r="G67" s="313"/>
      <c r="H67" s="366"/>
      <c r="I67" s="277">
        <f>'01-Mapa de riesgo-UO'!AV74</f>
        <v>0</v>
      </c>
      <c r="J67" s="307"/>
      <c r="K67" s="310"/>
      <c r="L67" s="310"/>
      <c r="M67" s="310"/>
      <c r="N67" s="310"/>
      <c r="O67" s="310"/>
      <c r="P67" s="310"/>
      <c r="Q67" s="310"/>
      <c r="R67" s="368"/>
    </row>
    <row r="68" spans="1:18" s="256" customFormat="1" ht="64.150000000000006" customHeight="1" x14ac:dyDescent="0.2">
      <c r="A68" s="374">
        <v>21</v>
      </c>
      <c r="B68" s="307" t="str">
        <f>'01-Mapa de riesgo-UO'!C75</f>
        <v>ADMINISTRACIÓN_INSTITUCIONAL</v>
      </c>
      <c r="C68" s="313" t="str">
        <f>'01-Mapa de riesgo-UO'!I75</f>
        <v>Corrupción</v>
      </c>
      <c r="D68" s="313" t="str">
        <f>'01-Mapa de riesgo-UO'!J75</f>
        <v>Manipulacion de los medios de comunicación de la Universidad</v>
      </c>
      <c r="E68" s="313" t="str">
        <f>'01-Mapa de riesgo-UO'!K75</f>
        <v>Uso indebido de los medios de comunicaciòn con el fin de favorecer a terceros o intereses particulares</v>
      </c>
      <c r="F68" s="235" t="str">
        <f>'01-Mapa de riesgo-UO'!H75</f>
        <v>Presiones por actores externos a la Universidad</v>
      </c>
      <c r="G68" s="313" t="str">
        <f>'01-Mapa de riesgo-UO'!L75</f>
        <v>Crisis reputacional de la Universdad
Sanciones legales para la Universidad</v>
      </c>
      <c r="H68" s="366" t="str">
        <f>'01-Mapa de riesgo-UO'!AS75</f>
        <v>MODERADO</v>
      </c>
      <c r="I68" s="277" t="str">
        <f>'01-Mapa de riesgo-UO'!AV75</f>
        <v>COMPARTIR</v>
      </c>
      <c r="J68" s="307" t="str">
        <f t="shared" ref="J68" si="11">IF(H68="GRAVE","Debe formularse",IF(H68="MODERADO", "Si el proceso lo requiere","NO"))</f>
        <v>Si el proceso lo requiere</v>
      </c>
      <c r="K68" s="310"/>
      <c r="L68" s="310"/>
      <c r="M68" s="310"/>
      <c r="N68" s="310"/>
      <c r="O68" s="310"/>
      <c r="P68" s="310"/>
      <c r="Q68" s="310"/>
      <c r="R68" s="368"/>
    </row>
    <row r="69" spans="1:18" s="256" customFormat="1" ht="64.150000000000006" customHeight="1" x14ac:dyDescent="0.2">
      <c r="A69" s="374"/>
      <c r="B69" s="307"/>
      <c r="C69" s="313"/>
      <c r="D69" s="313"/>
      <c r="E69" s="313"/>
      <c r="F69" s="235"/>
      <c r="G69" s="313"/>
      <c r="H69" s="366"/>
      <c r="I69" s="277">
        <f>'01-Mapa de riesgo-UO'!AV76</f>
        <v>0</v>
      </c>
      <c r="J69" s="307"/>
      <c r="K69" s="310"/>
      <c r="L69" s="310"/>
      <c r="M69" s="310"/>
      <c r="N69" s="310"/>
      <c r="O69" s="310"/>
      <c r="P69" s="310"/>
      <c r="Q69" s="310"/>
      <c r="R69" s="368"/>
    </row>
    <row r="70" spans="1:18" s="256" customFormat="1" ht="64.150000000000006" customHeight="1" x14ac:dyDescent="0.2">
      <c r="A70" s="374"/>
      <c r="B70" s="307"/>
      <c r="C70" s="313"/>
      <c r="D70" s="313"/>
      <c r="E70" s="313"/>
      <c r="F70" s="235"/>
      <c r="G70" s="313"/>
      <c r="H70" s="366"/>
      <c r="I70" s="277">
        <f>'01-Mapa de riesgo-UO'!AV77</f>
        <v>0</v>
      </c>
      <c r="J70" s="307"/>
      <c r="K70" s="310"/>
      <c r="L70" s="310"/>
      <c r="M70" s="310"/>
      <c r="N70" s="310"/>
      <c r="O70" s="310"/>
      <c r="P70" s="310"/>
      <c r="Q70" s="310"/>
      <c r="R70" s="368"/>
    </row>
    <row r="71" spans="1:18" ht="64.150000000000006" customHeight="1" x14ac:dyDescent="0.2">
      <c r="A71" s="374"/>
      <c r="B71" s="307" t="e">
        <f>'01-Mapa de riesgo-UO'!#REF!</f>
        <v>#REF!</v>
      </c>
      <c r="C71" s="313" t="e">
        <f>'01-Mapa de riesgo-UO'!#REF!</f>
        <v>#REF!</v>
      </c>
      <c r="D71" s="313" t="e">
        <f>'01-Mapa de riesgo-UO'!#REF!</f>
        <v>#REF!</v>
      </c>
      <c r="E71" s="313" t="e">
        <f>'01-Mapa de riesgo-UO'!#REF!</f>
        <v>#REF!</v>
      </c>
      <c r="F71" s="235" t="e">
        <f>'01-Mapa de riesgo-UO'!#REF!</f>
        <v>#REF!</v>
      </c>
      <c r="G71" s="313" t="e">
        <f>'01-Mapa de riesgo-UO'!#REF!</f>
        <v>#REF!</v>
      </c>
      <c r="H71" s="366" t="e">
        <f>'01-Mapa de riesgo-UO'!#REF!</f>
        <v>#REF!</v>
      </c>
      <c r="I71" s="199" t="e">
        <f>'01-Mapa de riesgo-UO'!#REF!</f>
        <v>#REF!</v>
      </c>
      <c r="J71" s="307" t="e">
        <f t="shared" si="7"/>
        <v>#REF!</v>
      </c>
      <c r="K71" s="310"/>
      <c r="L71" s="310"/>
      <c r="M71" s="310"/>
      <c r="N71" s="310"/>
      <c r="O71" s="310"/>
      <c r="P71" s="310"/>
      <c r="Q71" s="310"/>
      <c r="R71" s="368"/>
    </row>
    <row r="72" spans="1:18" ht="64.150000000000006" customHeight="1" x14ac:dyDescent="0.2">
      <c r="A72" s="374"/>
      <c r="B72" s="307"/>
      <c r="C72" s="313"/>
      <c r="D72" s="313"/>
      <c r="E72" s="313"/>
      <c r="F72" s="235" t="e">
        <f>'01-Mapa de riesgo-UO'!#REF!</f>
        <v>#REF!</v>
      </c>
      <c r="G72" s="313"/>
      <c r="H72" s="366"/>
      <c r="I72" s="199" t="e">
        <f>'01-Mapa de riesgo-UO'!#REF!</f>
        <v>#REF!</v>
      </c>
      <c r="J72" s="307"/>
      <c r="K72" s="310"/>
      <c r="L72" s="310"/>
      <c r="M72" s="310"/>
      <c r="N72" s="310"/>
      <c r="O72" s="310"/>
      <c r="P72" s="310"/>
      <c r="Q72" s="310"/>
      <c r="R72" s="368"/>
    </row>
    <row r="73" spans="1:18" ht="64.150000000000006" customHeight="1" thickBot="1" x14ac:dyDescent="0.25">
      <c r="A73" s="375"/>
      <c r="B73" s="372"/>
      <c r="C73" s="373"/>
      <c r="D73" s="373"/>
      <c r="E73" s="373"/>
      <c r="F73" s="236" t="e">
        <f>'01-Mapa de riesgo-UO'!#REF!</f>
        <v>#REF!</v>
      </c>
      <c r="G73" s="373"/>
      <c r="H73" s="371"/>
      <c r="I73" s="200" t="e">
        <f>'01-Mapa de riesgo-UO'!#REF!</f>
        <v>#REF!</v>
      </c>
      <c r="J73" s="372"/>
      <c r="K73" s="369"/>
      <c r="L73" s="369"/>
      <c r="M73" s="369"/>
      <c r="N73" s="369"/>
      <c r="O73" s="369"/>
      <c r="P73" s="369"/>
      <c r="Q73" s="369"/>
      <c r="R73" s="370"/>
    </row>
  </sheetData>
  <sheetProtection formatRows="0" insertRows="0" deleteRows="0" selectLockedCells="1"/>
  <mergeCells count="276">
    <mergeCell ref="R26:R28"/>
    <mergeCell ref="R17:R19"/>
    <mergeCell ref="K17:M19"/>
    <mergeCell ref="N17:N19"/>
    <mergeCell ref="K23:M25"/>
    <mergeCell ref="N23:N25"/>
    <mergeCell ref="O23:Q25"/>
    <mergeCell ref="R23:R25"/>
    <mergeCell ref="K20:M22"/>
    <mergeCell ref="N20:N22"/>
    <mergeCell ref="O20:Q22"/>
    <mergeCell ref="R20:R22"/>
    <mergeCell ref="J23:J25"/>
    <mergeCell ref="B26:B28"/>
    <mergeCell ref="C26:C28"/>
    <mergeCell ref="D26:D28"/>
    <mergeCell ref="E26:E28"/>
    <mergeCell ref="G26:G28"/>
    <mergeCell ref="H26:H28"/>
    <mergeCell ref="J26:J28"/>
    <mergeCell ref="O17:Q19"/>
    <mergeCell ref="K26:M28"/>
    <mergeCell ref="N26:N28"/>
    <mergeCell ref="O26:Q28"/>
    <mergeCell ref="J17:J19"/>
    <mergeCell ref="J20:J22"/>
    <mergeCell ref="A17:A19"/>
    <mergeCell ref="B17:B19"/>
    <mergeCell ref="C17:C19"/>
    <mergeCell ref="D17:D19"/>
    <mergeCell ref="E17:E19"/>
    <mergeCell ref="G17:G19"/>
    <mergeCell ref="H17:H19"/>
    <mergeCell ref="A26:A28"/>
    <mergeCell ref="A23:A25"/>
    <mergeCell ref="A20:A22"/>
    <mergeCell ref="B20:B22"/>
    <mergeCell ref="C20:C22"/>
    <mergeCell ref="D20:D22"/>
    <mergeCell ref="E20:E22"/>
    <mergeCell ref="G20:G22"/>
    <mergeCell ref="H20:H22"/>
    <mergeCell ref="B23:B25"/>
    <mergeCell ref="C23:C25"/>
    <mergeCell ref="D23:D25"/>
    <mergeCell ref="E23:E25"/>
    <mergeCell ref="G23:G25"/>
    <mergeCell ref="H23:H25"/>
    <mergeCell ref="N11:N13"/>
    <mergeCell ref="O11:Q13"/>
    <mergeCell ref="N6:N7"/>
    <mergeCell ref="A5:R5"/>
    <mergeCell ref="O6:Q7"/>
    <mergeCell ref="R6:R7"/>
    <mergeCell ref="C6:G6"/>
    <mergeCell ref="A11:A13"/>
    <mergeCell ref="C11:C13"/>
    <mergeCell ref="D11:D13"/>
    <mergeCell ref="E11:E13"/>
    <mergeCell ref="K8:M10"/>
    <mergeCell ref="N8:N10"/>
    <mergeCell ref="O8:Q10"/>
    <mergeCell ref="R8:R10"/>
    <mergeCell ref="K11:M13"/>
    <mergeCell ref="G8:G10"/>
    <mergeCell ref="R11:R13"/>
    <mergeCell ref="D2:M2"/>
    <mergeCell ref="D3:M3"/>
    <mergeCell ref="A6:A7"/>
    <mergeCell ref="H6:H7"/>
    <mergeCell ref="I6:I7"/>
    <mergeCell ref="J6:J7"/>
    <mergeCell ref="K6:M7"/>
    <mergeCell ref="A8:A10"/>
    <mergeCell ref="C8:C10"/>
    <mergeCell ref="D8:D10"/>
    <mergeCell ref="E8:E10"/>
    <mergeCell ref="B8:B10"/>
    <mergeCell ref="A14:A16"/>
    <mergeCell ref="C14:C16"/>
    <mergeCell ref="D14:D16"/>
    <mergeCell ref="E14:E16"/>
    <mergeCell ref="B11:B13"/>
    <mergeCell ref="B14:B16"/>
    <mergeCell ref="J8:J10"/>
    <mergeCell ref="J11:J13"/>
    <mergeCell ref="J14:J16"/>
    <mergeCell ref="G11:G13"/>
    <mergeCell ref="H11:H13"/>
    <mergeCell ref="H14:H16"/>
    <mergeCell ref="H8:H10"/>
    <mergeCell ref="G14:G16"/>
    <mergeCell ref="K14:M16"/>
    <mergeCell ref="R14:R16"/>
    <mergeCell ref="N14:N16"/>
    <mergeCell ref="O14:Q16"/>
    <mergeCell ref="C32:C34"/>
    <mergeCell ref="C35:C37"/>
    <mergeCell ref="C59:C61"/>
    <mergeCell ref="C29:C31"/>
    <mergeCell ref="B32:B34"/>
    <mergeCell ref="B35:B37"/>
    <mergeCell ref="B59:B61"/>
    <mergeCell ref="B29:B31"/>
    <mergeCell ref="J32:J34"/>
    <mergeCell ref="J35:J37"/>
    <mergeCell ref="K59:M61"/>
    <mergeCell ref="K29:M31"/>
    <mergeCell ref="K32:M34"/>
    <mergeCell ref="K35:M37"/>
    <mergeCell ref="J59:J61"/>
    <mergeCell ref="J29:J31"/>
    <mergeCell ref="H32:H34"/>
    <mergeCell ref="H35:H37"/>
    <mergeCell ref="H59:H61"/>
    <mergeCell ref="H29:H31"/>
    <mergeCell ref="A32:A34"/>
    <mergeCell ref="A35:A37"/>
    <mergeCell ref="A59:A61"/>
    <mergeCell ref="A29:A31"/>
    <mergeCell ref="G32:G34"/>
    <mergeCell ref="G35:G37"/>
    <mergeCell ref="G59:G61"/>
    <mergeCell ref="G29:G31"/>
    <mergeCell ref="E32:E34"/>
    <mergeCell ref="E35:E37"/>
    <mergeCell ref="E59:E61"/>
    <mergeCell ref="E29:E31"/>
    <mergeCell ref="D32:D34"/>
    <mergeCell ref="D35:D37"/>
    <mergeCell ref="D59:D61"/>
    <mergeCell ref="D29:D31"/>
    <mergeCell ref="C44:C46"/>
    <mergeCell ref="C38:C40"/>
    <mergeCell ref="C41:C43"/>
    <mergeCell ref="B38:B40"/>
    <mergeCell ref="B41:B43"/>
    <mergeCell ref="B44:B46"/>
    <mergeCell ref="A44:A46"/>
    <mergeCell ref="A38:A40"/>
    <mergeCell ref="R32:R34"/>
    <mergeCell ref="R35:R37"/>
    <mergeCell ref="R59:R61"/>
    <mergeCell ref="R29:R31"/>
    <mergeCell ref="O32:Q34"/>
    <mergeCell ref="O35:Q37"/>
    <mergeCell ref="O59:Q61"/>
    <mergeCell ref="O29:Q31"/>
    <mergeCell ref="N29:N31"/>
    <mergeCell ref="N32:N34"/>
    <mergeCell ref="N35:N37"/>
    <mergeCell ref="R38:R40"/>
    <mergeCell ref="R41:R43"/>
    <mergeCell ref="R44:R46"/>
    <mergeCell ref="O44:Q46"/>
    <mergeCell ref="O38:Q40"/>
    <mergeCell ref="O41:Q43"/>
    <mergeCell ref="N38:N40"/>
    <mergeCell ref="N41:N43"/>
    <mergeCell ref="N44:N46"/>
    <mergeCell ref="A41:A43"/>
    <mergeCell ref="G38:G40"/>
    <mergeCell ref="G41:G43"/>
    <mergeCell ref="G44:G46"/>
    <mergeCell ref="E44:E46"/>
    <mergeCell ref="E38:E40"/>
    <mergeCell ref="E41:E43"/>
    <mergeCell ref="D38:D40"/>
    <mergeCell ref="D41:D43"/>
    <mergeCell ref="D44:D46"/>
    <mergeCell ref="K44:M46"/>
    <mergeCell ref="K38:M40"/>
    <mergeCell ref="K41:M43"/>
    <mergeCell ref="J38:J40"/>
    <mergeCell ref="J41:J43"/>
    <mergeCell ref="J44:J46"/>
    <mergeCell ref="H44:H46"/>
    <mergeCell ref="H38:H40"/>
    <mergeCell ref="H41:H43"/>
    <mergeCell ref="A71:A73"/>
    <mergeCell ref="B68:B70"/>
    <mergeCell ref="B47:B49"/>
    <mergeCell ref="B50:B52"/>
    <mergeCell ref="B53:B55"/>
    <mergeCell ref="B56:B58"/>
    <mergeCell ref="B71:B73"/>
    <mergeCell ref="A68:A70"/>
    <mergeCell ref="A47:A49"/>
    <mergeCell ref="A50:A52"/>
    <mergeCell ref="A53:A55"/>
    <mergeCell ref="A56:A58"/>
    <mergeCell ref="A62:A64"/>
    <mergeCell ref="B62:B64"/>
    <mergeCell ref="A65:A67"/>
    <mergeCell ref="B65:B67"/>
    <mergeCell ref="C71:C73"/>
    <mergeCell ref="D68:D70"/>
    <mergeCell ref="D47:D49"/>
    <mergeCell ref="D50:D52"/>
    <mergeCell ref="D53:D55"/>
    <mergeCell ref="D56:D58"/>
    <mergeCell ref="D71:D73"/>
    <mergeCell ref="C68:C70"/>
    <mergeCell ref="C47:C49"/>
    <mergeCell ref="C50:C52"/>
    <mergeCell ref="C53:C55"/>
    <mergeCell ref="C56:C58"/>
    <mergeCell ref="C62:C64"/>
    <mergeCell ref="D62:D64"/>
    <mergeCell ref="C65:C67"/>
    <mergeCell ref="D65:D67"/>
    <mergeCell ref="E71:E73"/>
    <mergeCell ref="G68:G70"/>
    <mergeCell ref="G47:G49"/>
    <mergeCell ref="G50:G52"/>
    <mergeCell ref="G53:G55"/>
    <mergeCell ref="G56:G58"/>
    <mergeCell ref="G71:G73"/>
    <mergeCell ref="E68:E70"/>
    <mergeCell ref="E47:E49"/>
    <mergeCell ref="E50:E52"/>
    <mergeCell ref="E53:E55"/>
    <mergeCell ref="E56:E58"/>
    <mergeCell ref="E62:E64"/>
    <mergeCell ref="G62:G64"/>
    <mergeCell ref="E65:E67"/>
    <mergeCell ref="G65:G67"/>
    <mergeCell ref="H71:H73"/>
    <mergeCell ref="J68:J70"/>
    <mergeCell ref="J47:J49"/>
    <mergeCell ref="J50:J52"/>
    <mergeCell ref="J53:J55"/>
    <mergeCell ref="J56:J58"/>
    <mergeCell ref="J71:J73"/>
    <mergeCell ref="H68:H70"/>
    <mergeCell ref="H47:H49"/>
    <mergeCell ref="H50:H52"/>
    <mergeCell ref="H53:H55"/>
    <mergeCell ref="H56:H58"/>
    <mergeCell ref="H62:H64"/>
    <mergeCell ref="J62:J64"/>
    <mergeCell ref="H65:H67"/>
    <mergeCell ref="J65:J67"/>
    <mergeCell ref="K71:M73"/>
    <mergeCell ref="N68:N70"/>
    <mergeCell ref="N47:N49"/>
    <mergeCell ref="N50:N52"/>
    <mergeCell ref="N53:N55"/>
    <mergeCell ref="N56:N58"/>
    <mergeCell ref="N71:N73"/>
    <mergeCell ref="K68:M70"/>
    <mergeCell ref="K47:M49"/>
    <mergeCell ref="K50:M52"/>
    <mergeCell ref="K53:M55"/>
    <mergeCell ref="K56:M58"/>
    <mergeCell ref="N59:N61"/>
    <mergeCell ref="K62:M64"/>
    <mergeCell ref="N62:N64"/>
    <mergeCell ref="K65:M67"/>
    <mergeCell ref="N65:N67"/>
    <mergeCell ref="O65:Q67"/>
    <mergeCell ref="R65:R67"/>
    <mergeCell ref="O71:Q73"/>
    <mergeCell ref="R68:R70"/>
    <mergeCell ref="R47:R49"/>
    <mergeCell ref="R50:R52"/>
    <mergeCell ref="R53:R55"/>
    <mergeCell ref="R56:R58"/>
    <mergeCell ref="R71:R73"/>
    <mergeCell ref="O68:Q70"/>
    <mergeCell ref="O47:Q49"/>
    <mergeCell ref="O50:Q52"/>
    <mergeCell ref="O53:Q55"/>
    <mergeCell ref="O56:Q58"/>
    <mergeCell ref="O62:Q64"/>
    <mergeCell ref="R62:R64"/>
  </mergeCells>
  <phoneticPr fontId="4" type="noConversion"/>
  <conditionalFormatting sqref="H8:H73">
    <cfRule type="cellIs" dxfId="208" priority="85" stopIfTrue="1" operator="equal">
      <formula>"GRAVE"</formula>
    </cfRule>
    <cfRule type="cellIs" dxfId="207" priority="86" stopIfTrue="1" operator="equal">
      <formula>"MODERADO"</formula>
    </cfRule>
    <cfRule type="cellIs" dxfId="206" priority="87" stopIfTrue="1" operator="equal">
      <formula>"LEVE"</formula>
    </cfRule>
  </conditionalFormatting>
  <conditionalFormatting sqref="J8:J73">
    <cfRule type="containsText" dxfId="205" priority="65" operator="containsText" text="Si el proceso lo requiere">
      <formula>NOT(ISERROR(SEARCH("Si el proceso lo requiere",J8)))</formula>
    </cfRule>
    <cfRule type="containsText" dxfId="204" priority="67" operator="containsText" text="Debe formularse">
      <formula>NOT(ISERROR(SEARCH("Debe formularse",J8)))</formula>
    </cfRule>
  </conditionalFormatting>
  <conditionalFormatting sqref="J8:J10">
    <cfRule type="containsText" dxfId="203" priority="66" operator="containsText" text="SI el proceso lo requiere">
      <formula>NOT(ISERROR(SEARCH("SI el proceso lo requiere",J8)))</formula>
    </cfRule>
  </conditionalFormatting>
  <conditionalFormatting sqref="J8:J73">
    <cfRule type="cellIs" dxfId="202" priority="64" operator="equal">
      <formula>"NO"</formula>
    </cfRule>
  </conditionalFormatting>
  <conditionalFormatting sqref="K8:M8 K11:M11 K14:M14 K17:M17 K20:M20 K23:M23 K26:M26">
    <cfRule type="expression" dxfId="201" priority="63">
      <formula>J8="NO"</formula>
    </cfRule>
  </conditionalFormatting>
  <conditionalFormatting sqref="N8:N28 N32:N58 N71:N73">
    <cfRule type="expression" dxfId="200" priority="62">
      <formula>J8="NO"</formula>
    </cfRule>
  </conditionalFormatting>
  <conditionalFormatting sqref="O8:Q28 O32:Q58 O71:Q73">
    <cfRule type="expression" dxfId="199" priority="61">
      <formula>J8="NO"</formula>
    </cfRule>
  </conditionalFormatting>
  <conditionalFormatting sqref="R8:R28 R32:R58 R71:R73">
    <cfRule type="expression" dxfId="198" priority="60">
      <formula>J8="NO"</formula>
    </cfRule>
  </conditionalFormatting>
  <conditionalFormatting sqref="K32:M32 K35:M35 K38:M38 K41:M41 K44:M44 K47:M47 K50:M50 K53:M53 K56:M56 K71:M71">
    <cfRule type="expression" dxfId="197" priority="30">
      <formula>J32="NO"</formula>
    </cfRule>
  </conditionalFormatting>
  <conditionalFormatting sqref="K29:M29">
    <cfRule type="expression" dxfId="196" priority="26">
      <formula>J29="NO"</formula>
    </cfRule>
  </conditionalFormatting>
  <conditionalFormatting sqref="N29:N31">
    <cfRule type="expression" dxfId="195" priority="25">
      <formula>J29="NO"</formula>
    </cfRule>
  </conditionalFormatting>
  <conditionalFormatting sqref="O29:Q31">
    <cfRule type="expression" dxfId="194" priority="24">
      <formula>J29="NO"</formula>
    </cfRule>
  </conditionalFormatting>
  <conditionalFormatting sqref="R29:R31">
    <cfRule type="expression" dxfId="193" priority="23">
      <formula>J29="NO"</formula>
    </cfRule>
  </conditionalFormatting>
  <conditionalFormatting sqref="N59:N61">
    <cfRule type="expression" dxfId="192" priority="16">
      <formula>J59="NO"</formula>
    </cfRule>
  </conditionalFormatting>
  <conditionalFormatting sqref="O59:Q61">
    <cfRule type="expression" dxfId="191" priority="15">
      <formula>J59="NO"</formula>
    </cfRule>
  </conditionalFormatting>
  <conditionalFormatting sqref="R59:R61">
    <cfRule type="expression" dxfId="190" priority="14">
      <formula>J59="NO"</formula>
    </cfRule>
  </conditionalFormatting>
  <conditionalFormatting sqref="K59:M59">
    <cfRule type="expression" dxfId="189" priority="13">
      <formula>J59="NO"</formula>
    </cfRule>
  </conditionalFormatting>
  <conditionalFormatting sqref="N62:N64">
    <cfRule type="expression" dxfId="188" priority="12">
      <formula>J62="NO"</formula>
    </cfRule>
  </conditionalFormatting>
  <conditionalFormatting sqref="O62:Q64">
    <cfRule type="expression" dxfId="187" priority="11">
      <formula>J62="NO"</formula>
    </cfRule>
  </conditionalFormatting>
  <conditionalFormatting sqref="R62:R64">
    <cfRule type="expression" dxfId="186" priority="10">
      <formula>J62="NO"</formula>
    </cfRule>
  </conditionalFormatting>
  <conditionalFormatting sqref="K62:M62">
    <cfRule type="expression" dxfId="185" priority="9">
      <formula>J62="NO"</formula>
    </cfRule>
  </conditionalFormatting>
  <conditionalFormatting sqref="N65:N67">
    <cfRule type="expression" dxfId="184" priority="8">
      <formula>J65="NO"</formula>
    </cfRule>
  </conditionalFormatting>
  <conditionalFormatting sqref="O65:Q67">
    <cfRule type="expression" dxfId="183" priority="7">
      <formula>J65="NO"</formula>
    </cfRule>
  </conditionalFormatting>
  <conditionalFormatting sqref="R65:R67">
    <cfRule type="expression" dxfId="182" priority="6">
      <formula>J65="NO"</formula>
    </cfRule>
  </conditionalFormatting>
  <conditionalFormatting sqref="K65:M65">
    <cfRule type="expression" dxfId="181" priority="5">
      <formula>J65="NO"</formula>
    </cfRule>
  </conditionalFormatting>
  <conditionalFormatting sqref="N68:N70">
    <cfRule type="expression" dxfId="180" priority="4">
      <formula>J68="NO"</formula>
    </cfRule>
  </conditionalFormatting>
  <conditionalFormatting sqref="O68:Q70">
    <cfRule type="expression" dxfId="179" priority="3">
      <formula>J68="NO"</formula>
    </cfRule>
  </conditionalFormatting>
  <conditionalFormatting sqref="R68:R70">
    <cfRule type="expression" dxfId="178" priority="2">
      <formula>J68="NO"</formula>
    </cfRule>
  </conditionalFormatting>
  <conditionalFormatting sqref="K68:M68">
    <cfRule type="expression" dxfId="177" priority="1">
      <formula>J68="NO"</formula>
    </cfRule>
  </conditionalFormatting>
  <dataValidations xWindow="1466" yWindow="553" count="5">
    <dataValidation allowBlank="1" showInputMessage="1" showErrorMessage="1" promptTitle="Responsable Contingencia" prompt="Establezca quien es el responsable que lidera la acción de contingencia." sqref="N8:P8 N11:P11 N14:P14 N17:P17 N20:P20 N23:P23 N26:P26 N29:P29 N32:P32 N35:P35 N38:P38 N41:P41 N44:P44 N47:P47 N50:P50 N53:P53 N56:P56 N71:P71 N59:P59 N62:P62 N65:P65 N68:P68"/>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8 Q11 Q14 Q17 Q20 Q23 Q26 Q29 Q32 Q35 Q38 Q41 Q44 Q47 Q50 Q53 Q56 Q71 Q59 Q62 Q65 Q68"/>
    <dataValidation allowBlank="1" showInputMessage="1" showErrorMessage="1" promptTitle="Responable de recuperación" prompt="Establezca quien es el responsable de liderar la accción de recuperación." sqref="R8 R11 R14 R17 R20 R23 R26 R29 R32 R35 R38 R41 R44 R47 R50 R53 R56 R71 R59 R62 R65 R68"/>
    <dataValidation type="custom" allowBlank="1" showInputMessage="1" showErrorMessage="1" sqref="K8:M8 K11:M11 K14:M14 K17:M17 K20:M20 K23:M23 K26:M26 K29:M29 K32:M32 K35:M35 K38:M38 K41:M41 K44:M44 K47:M47 K50:M50 K53:M53 K56:M56 K71:M71 K59:M59 K62:M62 K65:M65 K68:M68">
      <formula1>J8&lt;&gt;"NO"</formula1>
    </dataValidation>
    <dataValidation allowBlank="1" showInputMessage="1" showErrorMessage="1" promptTitle="TRATAMIENTO DEL RIESGO" prompt="Defina el tratamiento a dar el riesgo" sqref="I8:I73"/>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1048329"/>
  <sheetViews>
    <sheetView tabSelected="1" zoomScaleNormal="100" zoomScaleSheetLayoutView="130" workbookViewId="0">
      <selection activeCell="K8" sqref="K8:K10"/>
    </sheetView>
  </sheetViews>
  <sheetFormatPr baseColWidth="10" defaultColWidth="11.42578125" defaultRowHeight="12.75" x14ac:dyDescent="0.2"/>
  <cols>
    <col min="1" max="1" width="5.28515625" style="3" customWidth="1"/>
    <col min="2" max="2" width="24.140625" style="3" customWidth="1"/>
    <col min="3" max="3" width="26.42578125" style="3" customWidth="1"/>
    <col min="4" max="4" width="12" style="4" customWidth="1"/>
    <col min="5" max="5" width="31.42578125" style="4" customWidth="1"/>
    <col min="6" max="6" width="32.42578125" style="4" customWidth="1"/>
    <col min="7" max="7" width="41.28515625" style="231"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8" s="5" customFormat="1" ht="19.5" customHeight="1" x14ac:dyDescent="0.2">
      <c r="A1" s="69"/>
      <c r="B1" s="194"/>
      <c r="C1" s="194"/>
      <c r="D1" s="77"/>
      <c r="E1" s="77"/>
      <c r="F1" s="77"/>
      <c r="G1" s="229"/>
      <c r="H1" s="77"/>
      <c r="I1" s="77"/>
      <c r="J1" s="77"/>
      <c r="K1" s="77"/>
      <c r="L1" s="77"/>
      <c r="M1" s="77"/>
      <c r="N1" s="77"/>
      <c r="O1" s="77"/>
      <c r="P1" s="77"/>
      <c r="Q1" s="77"/>
      <c r="R1" s="77"/>
      <c r="S1" s="77"/>
      <c r="T1" s="77"/>
      <c r="U1" s="77"/>
      <c r="V1" s="77"/>
      <c r="W1" s="77"/>
      <c r="X1" s="77"/>
      <c r="Y1" s="77"/>
      <c r="Z1" s="77"/>
      <c r="AA1" s="162" t="s">
        <v>60</v>
      </c>
      <c r="AB1" s="176" t="s">
        <v>421</v>
      </c>
    </row>
    <row r="2" spans="1:28" s="5" customFormat="1" ht="18.75" customHeight="1" x14ac:dyDescent="0.2">
      <c r="A2" s="71"/>
      <c r="B2" s="86"/>
      <c r="C2" s="86"/>
      <c r="D2" s="436" t="s">
        <v>62</v>
      </c>
      <c r="E2" s="436"/>
      <c r="F2" s="436"/>
      <c r="G2" s="436"/>
      <c r="H2" s="436"/>
      <c r="I2" s="436"/>
      <c r="J2" s="436"/>
      <c r="K2" s="436"/>
      <c r="L2" s="436"/>
      <c r="M2" s="436"/>
      <c r="N2" s="436"/>
      <c r="O2" s="436"/>
      <c r="P2" s="436"/>
      <c r="Q2" s="436"/>
      <c r="R2" s="436"/>
      <c r="S2" s="436"/>
      <c r="T2" s="436"/>
      <c r="U2" s="436"/>
      <c r="V2" s="436"/>
      <c r="W2" s="436"/>
      <c r="X2" s="436"/>
      <c r="Y2" s="436"/>
      <c r="Z2" s="436"/>
      <c r="AA2" s="163" t="s">
        <v>412</v>
      </c>
      <c r="AB2" s="177">
        <v>2</v>
      </c>
    </row>
    <row r="3" spans="1:28" s="5" customFormat="1" ht="18.75" customHeight="1" x14ac:dyDescent="0.2">
      <c r="A3" s="71"/>
      <c r="B3" s="86"/>
      <c r="C3" s="86"/>
      <c r="D3" s="436" t="s">
        <v>417</v>
      </c>
      <c r="E3" s="436"/>
      <c r="F3" s="436"/>
      <c r="G3" s="436"/>
      <c r="H3" s="436"/>
      <c r="I3" s="436"/>
      <c r="J3" s="436"/>
      <c r="K3" s="436"/>
      <c r="L3" s="436"/>
      <c r="M3" s="436"/>
      <c r="N3" s="436"/>
      <c r="O3" s="436"/>
      <c r="P3" s="436"/>
      <c r="Q3" s="436"/>
      <c r="R3" s="436"/>
      <c r="S3" s="436"/>
      <c r="T3" s="436"/>
      <c r="U3" s="436"/>
      <c r="V3" s="436"/>
      <c r="W3" s="436"/>
      <c r="X3" s="436"/>
      <c r="Y3" s="436"/>
      <c r="Z3" s="436"/>
      <c r="AA3" s="163" t="s">
        <v>413</v>
      </c>
      <c r="AB3" s="164">
        <v>43950</v>
      </c>
    </row>
    <row r="4" spans="1:28" s="5" customFormat="1" ht="18.75" customHeight="1" thickBot="1" x14ac:dyDescent="0.25">
      <c r="A4" s="80"/>
      <c r="B4" s="81"/>
      <c r="C4" s="81"/>
      <c r="D4" s="437"/>
      <c r="E4" s="437"/>
      <c r="F4" s="437"/>
      <c r="G4" s="437"/>
      <c r="H4" s="437"/>
      <c r="I4" s="437"/>
      <c r="J4" s="437"/>
      <c r="K4" s="437"/>
      <c r="L4" s="437"/>
      <c r="M4" s="437"/>
      <c r="N4" s="437"/>
      <c r="O4" s="437"/>
      <c r="P4" s="437"/>
      <c r="Q4" s="437"/>
      <c r="R4" s="437"/>
      <c r="S4" s="437"/>
      <c r="T4" s="437"/>
      <c r="U4" s="437"/>
      <c r="V4" s="437"/>
      <c r="W4" s="437"/>
      <c r="X4" s="437"/>
      <c r="Y4" s="437"/>
      <c r="Z4" s="437"/>
      <c r="AA4" s="165" t="s">
        <v>414</v>
      </c>
      <c r="AB4" s="166" t="s">
        <v>415</v>
      </c>
    </row>
    <row r="5" spans="1:28" s="5" customFormat="1" ht="18.75" customHeight="1" thickBot="1" x14ac:dyDescent="0.25">
      <c r="A5" s="438"/>
      <c r="B5" s="439"/>
      <c r="C5" s="439"/>
      <c r="D5" s="440"/>
      <c r="E5" s="440"/>
      <c r="F5" s="440"/>
      <c r="G5" s="440"/>
      <c r="H5" s="440"/>
      <c r="I5" s="440"/>
      <c r="J5" s="440"/>
      <c r="K5" s="440"/>
      <c r="L5" s="440"/>
      <c r="M5" s="440"/>
      <c r="N5" s="440"/>
      <c r="O5" s="440"/>
      <c r="P5" s="440"/>
      <c r="Q5" s="440"/>
      <c r="R5" s="440"/>
      <c r="S5" s="440"/>
      <c r="T5" s="440"/>
      <c r="U5" s="440"/>
      <c r="V5" s="440"/>
      <c r="W5" s="440"/>
      <c r="X5" s="440"/>
      <c r="Y5" s="440"/>
      <c r="Z5" s="440"/>
      <c r="AA5" s="440"/>
      <c r="AB5" s="441"/>
    </row>
    <row r="6" spans="1:28" s="1" customFormat="1" ht="64.150000000000006" customHeight="1" x14ac:dyDescent="0.2">
      <c r="A6" s="377" t="s">
        <v>51</v>
      </c>
      <c r="B6" s="179"/>
      <c r="C6" s="179"/>
      <c r="D6" s="387" t="s">
        <v>69</v>
      </c>
      <c r="E6" s="387"/>
      <c r="F6" s="387"/>
      <c r="G6" s="387"/>
      <c r="H6" s="388"/>
      <c r="I6" s="379" t="s">
        <v>67</v>
      </c>
      <c r="J6" s="379" t="s">
        <v>54</v>
      </c>
      <c r="K6" s="379"/>
      <c r="L6" s="379"/>
      <c r="M6" s="379" t="s">
        <v>53</v>
      </c>
      <c r="N6" s="379"/>
      <c r="O6" s="379"/>
      <c r="P6" s="379"/>
      <c r="Q6" s="379"/>
      <c r="R6" s="379"/>
      <c r="S6" s="379"/>
      <c r="T6" s="379"/>
      <c r="U6" s="386" t="s">
        <v>72</v>
      </c>
      <c r="V6" s="387"/>
      <c r="W6" s="387"/>
      <c r="X6" s="387"/>
      <c r="Y6" s="387"/>
      <c r="Z6" s="387"/>
      <c r="AA6" s="388"/>
      <c r="AB6" s="384" t="s">
        <v>17</v>
      </c>
    </row>
    <row r="7" spans="1:28" s="2" customFormat="1" ht="64.150000000000006" customHeight="1" thickBot="1" x14ac:dyDescent="0.25">
      <c r="A7" s="442"/>
      <c r="B7" s="190" t="s">
        <v>431</v>
      </c>
      <c r="C7" s="190" t="s">
        <v>422</v>
      </c>
      <c r="D7" s="190" t="s">
        <v>65</v>
      </c>
      <c r="E7" s="190" t="s">
        <v>4</v>
      </c>
      <c r="F7" s="191" t="s">
        <v>0</v>
      </c>
      <c r="G7" s="202" t="s">
        <v>52</v>
      </c>
      <c r="H7" s="191" t="s">
        <v>30</v>
      </c>
      <c r="I7" s="446"/>
      <c r="J7" s="191" t="s">
        <v>57</v>
      </c>
      <c r="K7" s="191" t="s">
        <v>58</v>
      </c>
      <c r="L7" s="191" t="s">
        <v>59</v>
      </c>
      <c r="M7" s="121" t="s">
        <v>79</v>
      </c>
      <c r="N7" s="121" t="s">
        <v>370</v>
      </c>
      <c r="O7" s="121" t="s">
        <v>371</v>
      </c>
      <c r="P7" s="121" t="s">
        <v>55</v>
      </c>
      <c r="Q7" s="121" t="s">
        <v>372</v>
      </c>
      <c r="R7" s="195" t="s">
        <v>376</v>
      </c>
      <c r="S7" s="444" t="s">
        <v>373</v>
      </c>
      <c r="T7" s="445"/>
      <c r="U7" s="191" t="s">
        <v>252</v>
      </c>
      <c r="V7" s="191" t="s">
        <v>253</v>
      </c>
      <c r="W7" s="191" t="s">
        <v>254</v>
      </c>
      <c r="X7" s="447" t="s">
        <v>260</v>
      </c>
      <c r="Y7" s="448"/>
      <c r="Z7" s="447" t="s">
        <v>269</v>
      </c>
      <c r="AA7" s="448"/>
      <c r="AB7" s="443"/>
    </row>
    <row r="8" spans="1:28" ht="64.150000000000006" customHeight="1" x14ac:dyDescent="0.2">
      <c r="A8" s="423">
        <v>1</v>
      </c>
      <c r="B8" s="429" t="str">
        <f>'01-Mapa de riesgo-UO'!C9</f>
        <v>GESTIÓN_DEL_CONTEXTO_Y_VISIBILIDAD_NACIONAL_E_INTERNACIONAL</v>
      </c>
      <c r="C8" s="427" t="str">
        <f>'01-Mapa de riesgo-UO'!E9</f>
        <v>PLANEACIÓN_</v>
      </c>
      <c r="D8" s="389" t="str">
        <f>'01-Mapa de riesgo-UO'!I9</f>
        <v>Estratégico</v>
      </c>
      <c r="E8" s="389" t="str">
        <f>'01-Mapa de riesgo-UO'!J9</f>
        <v>Baja contribución de la universidad al análisis y la búsqueda de soluciones a los problemas de la sociedad,</v>
      </c>
      <c r="F8" s="389" t="str">
        <f>'01-Mapa de riesgo-UO'!K9</f>
        <v>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v>
      </c>
      <c r="G8" s="237" t="str">
        <f>'01-Mapa de riesgo-UO'!H9</f>
        <v>Bajo nivel de articulación entre los diferentes actores institucionales.</v>
      </c>
      <c r="H8" s="389"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366" t="str">
        <f>'01-Mapa de riesgo-UO'!AS9</f>
        <v>MODERADO</v>
      </c>
      <c r="J8" s="390" t="str">
        <f>'01-Mapa de riesgo-UO'!AT9</f>
        <v>Cumplimiento de los proyectos de "Gestión de contexto y visibilidad nacional e internacional"</v>
      </c>
      <c r="K8" s="431">
        <v>0.86199999999999999</v>
      </c>
      <c r="L8" s="399" t="s">
        <v>719</v>
      </c>
      <c r="M8" s="68" t="str">
        <f>IF('01-Mapa de riesgo-UO'!R9="No existen", "No existe control para el riesgo",'01-Mapa de riesgo-UO'!V9)</f>
        <v>Seguimiento a los Planes operativos de los proyectos de gestión del contexto y visibilidad nacional e internacional</v>
      </c>
      <c r="N8" s="68">
        <f>'01-Mapa de riesgo-UO'!AA9</f>
        <v>0</v>
      </c>
      <c r="O8" s="68" t="str">
        <f>'01-Mapa de riesgo-UO'!AF9</f>
        <v>Funcionaria enlace del Pilar de Gestión</v>
      </c>
      <c r="P8" s="192" t="str">
        <f>'01-Mapa de riesgo-UO'!AK9</f>
        <v>Cuatrimestral</v>
      </c>
      <c r="Q8" s="192" t="str">
        <f>'01-Mapa de riesgo-UO'!AO9</f>
        <v>Preventivo</v>
      </c>
      <c r="R8" s="391" t="str">
        <f>'01-Mapa de riesgo-UO'!AQ9</f>
        <v>ACEPTABLE</v>
      </c>
      <c r="S8" s="396" t="s">
        <v>720</v>
      </c>
      <c r="T8" s="396"/>
      <c r="U8" s="87" t="str">
        <f>'01-Mapa de riesgo-UO'!AV9</f>
        <v>REDUCIR</v>
      </c>
      <c r="V8" s="87" t="str">
        <f>'01-Mapa de riesgo-UO'!AW9</f>
        <v>Estudios de contexto que permitan que aporten a la toma de decisiones</v>
      </c>
      <c r="W8" s="87">
        <f>'01-Mapa de riesgo-UO'!AY9</f>
        <v>0</v>
      </c>
      <c r="X8" s="302" t="s">
        <v>255</v>
      </c>
      <c r="Y8" s="302" t="s">
        <v>721</v>
      </c>
      <c r="Z8" s="302" t="s">
        <v>261</v>
      </c>
      <c r="AA8" s="302"/>
      <c r="AB8" s="394" t="s">
        <v>663</v>
      </c>
    </row>
    <row r="9" spans="1:28" ht="64.150000000000006" customHeight="1" x14ac:dyDescent="0.2">
      <c r="A9" s="424"/>
      <c r="B9" s="430"/>
      <c r="C9" s="428"/>
      <c r="D9" s="389"/>
      <c r="E9" s="389"/>
      <c r="F9" s="389"/>
      <c r="G9" s="237" t="str">
        <f>'01-Mapa de riesgo-UO'!H10</f>
        <v>Ausencia de liderazgo transformacional y de conocimiento frente a la dinámica institucional, regional, nacional e internacional.</v>
      </c>
      <c r="H9" s="389"/>
      <c r="I9" s="366"/>
      <c r="J9" s="389"/>
      <c r="K9" s="398"/>
      <c r="L9" s="400"/>
      <c r="M9" s="68">
        <f>IF('01-Mapa de riesgo-UO'!R10="No existen", "No existe control para el riesgo",'01-Mapa de riesgo-UO'!V10)</f>
        <v>0</v>
      </c>
      <c r="N9" s="68">
        <f>'01-Mapa de riesgo-UO'!AA10</f>
        <v>0</v>
      </c>
      <c r="O9" s="68">
        <f>'01-Mapa de riesgo-UO'!AF10</f>
        <v>0</v>
      </c>
      <c r="P9" s="192">
        <f>'01-Mapa de riesgo-UO'!AK10</f>
        <v>0</v>
      </c>
      <c r="Q9" s="192">
        <f>'01-Mapa de riesgo-UO'!AO10</f>
        <v>0</v>
      </c>
      <c r="R9" s="392"/>
      <c r="S9" s="396"/>
      <c r="T9" s="396"/>
      <c r="U9" s="87">
        <f>'01-Mapa de riesgo-UO'!AV10</f>
        <v>0</v>
      </c>
      <c r="V9" s="87">
        <f>'01-Mapa de riesgo-UO'!AW10</f>
        <v>0</v>
      </c>
      <c r="W9" s="87">
        <f>'01-Mapa de riesgo-UO'!AY10</f>
        <v>0</v>
      </c>
      <c r="X9" s="302"/>
      <c r="Y9" s="302"/>
      <c r="Z9" s="302"/>
      <c r="AA9" s="302"/>
      <c r="AB9" s="395"/>
    </row>
    <row r="10" spans="1:28" ht="64.150000000000006" customHeight="1" thickBot="1" x14ac:dyDescent="0.25">
      <c r="A10" s="424"/>
      <c r="B10" s="430"/>
      <c r="C10" s="429"/>
      <c r="D10" s="389"/>
      <c r="E10" s="389"/>
      <c r="F10" s="389"/>
      <c r="G10" s="237" t="str">
        <f>'01-Mapa de riesgo-UO'!H11</f>
        <v>Bajos procesos de retroalimentación efectiva entre la universidad y el medio.</v>
      </c>
      <c r="H10" s="389"/>
      <c r="I10" s="366"/>
      <c r="J10" s="389"/>
      <c r="K10" s="398"/>
      <c r="L10" s="400"/>
      <c r="M10" s="68">
        <f>IF('01-Mapa de riesgo-UO'!R11="No existen", "No existe control para el riesgo",'01-Mapa de riesgo-UO'!V11)</f>
        <v>0</v>
      </c>
      <c r="N10" s="68">
        <f>'01-Mapa de riesgo-UO'!AA11</f>
        <v>0</v>
      </c>
      <c r="O10" s="68">
        <f>'01-Mapa de riesgo-UO'!AF11</f>
        <v>0</v>
      </c>
      <c r="P10" s="192">
        <f>'01-Mapa de riesgo-UO'!AK11</f>
        <v>0</v>
      </c>
      <c r="Q10" s="192">
        <f>'01-Mapa de riesgo-UO'!AO11</f>
        <v>0</v>
      </c>
      <c r="R10" s="393"/>
      <c r="S10" s="396"/>
      <c r="T10" s="396"/>
      <c r="U10" s="87">
        <f>'01-Mapa de riesgo-UO'!AV11</f>
        <v>0</v>
      </c>
      <c r="V10" s="87">
        <f>'01-Mapa de riesgo-UO'!AW11</f>
        <v>0</v>
      </c>
      <c r="W10" s="87">
        <f>'01-Mapa de riesgo-UO'!AY11</f>
        <v>0</v>
      </c>
      <c r="X10" s="302"/>
      <c r="Y10" s="302"/>
      <c r="Z10" s="302"/>
      <c r="AA10" s="302"/>
      <c r="AB10" s="395"/>
    </row>
    <row r="11" spans="1:28" s="256" customFormat="1" ht="64.150000000000006" customHeight="1" x14ac:dyDescent="0.2">
      <c r="A11" s="423">
        <v>2</v>
      </c>
      <c r="B11" s="429" t="str">
        <f>'01-Mapa de riesgo-UO'!C12</f>
        <v>CREACIÓN_GESTIÓN_Y_TRANSFERENCIA_DEL_CONOCIMIENTO</v>
      </c>
      <c r="C11" s="427" t="str">
        <f>'01-Mapa de riesgo-UO'!E12</f>
        <v>VICERRECTORÍA INVESTIGACIONES, INNOVACIÓN Y EXTENSIÓN_</v>
      </c>
      <c r="D11" s="389" t="str">
        <f>'01-Mapa de riesgo-UO'!I12</f>
        <v>Estratégico</v>
      </c>
      <c r="E11" s="389" t="str">
        <f>'01-Mapa de riesgo-UO'!J12</f>
        <v xml:space="preserve">Disminución de proyectos y servicios  de extensión en la Universidad Tecnológica de Pereira. </v>
      </c>
      <c r="F11" s="389" t="str">
        <f>'01-Mapa de riesgo-UO'!K12</f>
        <v xml:space="preserve">Baja demanda de servicios de extensión en el sector externo a la Universidad Tecnológica de Pereira. </v>
      </c>
      <c r="G11" s="237" t="str">
        <f>'01-Mapa de riesgo-UO'!H12</f>
        <v>Mala imagen de los servicios ofrecidos por la institución.</v>
      </c>
      <c r="H11" s="389" t="str">
        <f>'01-Mapa de riesgo-UO'!L12</f>
        <v xml:space="preserve">Desfinanciación de la Institución por falta de recursos internos. 
Bajo posicionamiento de la institución a nivel local, regional, nacional e internacional. 
Incumplimiento en los indicadores. </v>
      </c>
      <c r="I11" s="366" t="str">
        <f>'01-Mapa de riesgo-UO'!AS12</f>
        <v>LEVE</v>
      </c>
      <c r="J11" s="390" t="str">
        <f>'01-Mapa de riesgo-UO'!AT12</f>
        <v>Índice de variación de actividades de extensión: No de Actividades de Extensión por modalidades año 2022 / No de Actividades de Extensión por modalidades año 2021</v>
      </c>
      <c r="K11" s="397">
        <f>631/819</f>
        <v>0.77045177045177049</v>
      </c>
      <c r="L11" s="399" t="s">
        <v>660</v>
      </c>
      <c r="M11" s="68" t="str">
        <f>IF('01-Mapa de riesgo-UO'!R12="No existen", "No existe control para el riesgo",'01-Mapa de riesgo-UO'!V12)</f>
        <v>Seguimiento a las certificaciónes de cumplimiento y evaluaciones de los servicios  ofrecidos, y retroaliemtación a los responsables</v>
      </c>
      <c r="N11" s="68">
        <f>'01-Mapa de riesgo-UO'!AA12</f>
        <v>0</v>
      </c>
      <c r="O11" s="68" t="str">
        <f>'01-Mapa de riesgo-UO'!AF12</f>
        <v>Contratista Auxiliar y Contratista Técnico Extensión universitaria</v>
      </c>
      <c r="P11" s="300" t="str">
        <f>'01-Mapa de riesgo-UO'!AK12</f>
        <v>Anual</v>
      </c>
      <c r="Q11" s="300" t="str">
        <f>'01-Mapa de riesgo-UO'!AO12</f>
        <v>Preventivo</v>
      </c>
      <c r="R11" s="391" t="str">
        <f>'01-Mapa de riesgo-UO'!AQ12</f>
        <v>ACEPTABLE</v>
      </c>
      <c r="S11" s="396" t="s">
        <v>661</v>
      </c>
      <c r="T11" s="396"/>
      <c r="U11" s="87" t="str">
        <f>'01-Mapa de riesgo-UO'!AV12</f>
        <v>ASUMIR</v>
      </c>
      <c r="V11" s="87">
        <f>'01-Mapa de riesgo-UO'!AW12</f>
        <v>0</v>
      </c>
      <c r="W11" s="87">
        <f>'01-Mapa de riesgo-UO'!AY12</f>
        <v>0</v>
      </c>
      <c r="X11" s="299"/>
      <c r="Y11" s="299"/>
      <c r="Z11" s="299"/>
      <c r="AA11" s="299"/>
      <c r="AB11" s="432" t="s">
        <v>669</v>
      </c>
    </row>
    <row r="12" spans="1:28" s="256" customFormat="1" ht="64.150000000000006" customHeight="1" x14ac:dyDescent="0.2">
      <c r="A12" s="424"/>
      <c r="B12" s="430"/>
      <c r="C12" s="428"/>
      <c r="D12" s="389"/>
      <c r="E12" s="389"/>
      <c r="F12" s="389"/>
      <c r="G12" s="237" t="str">
        <f>'01-Mapa de riesgo-UO'!H13</f>
        <v xml:space="preserve">Falta de reglamentación y lineamientos claros en temas de extensión universitaria. </v>
      </c>
      <c r="H12" s="389"/>
      <c r="I12" s="366"/>
      <c r="J12" s="389"/>
      <c r="K12" s="398"/>
      <c r="L12" s="400"/>
      <c r="M12" s="68" t="str">
        <f>IF('01-Mapa de riesgo-UO'!R13="No existen", "No existe control para el riesgo",'01-Mapa de riesgo-UO'!V13)</f>
        <v>Seguimiento al registro de actividades de extensión universitaria</v>
      </c>
      <c r="N12" s="68">
        <f>'01-Mapa de riesgo-UO'!AA13</f>
        <v>0</v>
      </c>
      <c r="O12" s="68" t="str">
        <f>'01-Mapa de riesgo-UO'!AF13</f>
        <v>Contratista Auxiliar Extensión universitaria</v>
      </c>
      <c r="P12" s="300" t="str">
        <f>'01-Mapa de riesgo-UO'!AK13</f>
        <v>Semanal</v>
      </c>
      <c r="Q12" s="300" t="str">
        <f>'01-Mapa de riesgo-UO'!AO13</f>
        <v>Preventivo</v>
      </c>
      <c r="R12" s="392"/>
      <c r="S12" s="396" t="s">
        <v>662</v>
      </c>
      <c r="T12" s="396"/>
      <c r="U12" s="87" t="str">
        <f>'01-Mapa de riesgo-UO'!AV13</f>
        <v>ASUMIR</v>
      </c>
      <c r="V12" s="87">
        <f>'01-Mapa de riesgo-UO'!AW13</f>
        <v>0</v>
      </c>
      <c r="W12" s="87">
        <f>'01-Mapa de riesgo-UO'!AY13</f>
        <v>0</v>
      </c>
      <c r="X12" s="299"/>
      <c r="Y12" s="299"/>
      <c r="Z12" s="299"/>
      <c r="AA12" s="299"/>
      <c r="AB12" s="433"/>
    </row>
    <row r="13" spans="1:28" s="256" customFormat="1" ht="64.150000000000006" customHeight="1" thickBot="1" x14ac:dyDescent="0.25">
      <c r="A13" s="424"/>
      <c r="B13" s="430"/>
      <c r="C13" s="429"/>
      <c r="D13" s="389"/>
      <c r="E13" s="389"/>
      <c r="F13" s="389"/>
      <c r="G13" s="237" t="str">
        <f>'01-Mapa de riesgo-UO'!H14</f>
        <v>Poca asertividad en la promoción, difusion y visibilidad de los servicios de extensión de la Universidad</v>
      </c>
      <c r="H13" s="389"/>
      <c r="I13" s="366"/>
      <c r="J13" s="389"/>
      <c r="K13" s="398"/>
      <c r="L13" s="400"/>
      <c r="M13" s="68" t="str">
        <f>IF('01-Mapa de riesgo-UO'!R14="No existen", "No existe control para el riesgo",'01-Mapa de riesgo-UO'!V14)</f>
        <v>Generación de herramientas de promoción y visibilidad de las actividades de extensión y las capacidades institucionales</v>
      </c>
      <c r="N13" s="68">
        <f>'01-Mapa de riesgo-UO'!AA14</f>
        <v>0</v>
      </c>
      <c r="O13" s="68" t="str">
        <f>'01-Mapa de riesgo-UO'!AF14</f>
        <v>Contratista Tecnico Extensión Universitaria</v>
      </c>
      <c r="P13" s="300" t="str">
        <f>'01-Mapa de riesgo-UO'!AK14</f>
        <v>Semanal</v>
      </c>
      <c r="Q13" s="300" t="str">
        <f>'01-Mapa de riesgo-UO'!AO14</f>
        <v>Preventivo</v>
      </c>
      <c r="R13" s="393"/>
      <c r="S13" s="396"/>
      <c r="T13" s="396"/>
      <c r="U13" s="87" t="str">
        <f>'01-Mapa de riesgo-UO'!AV14</f>
        <v>ASUMIR</v>
      </c>
      <c r="V13" s="87">
        <f>'01-Mapa de riesgo-UO'!AW14</f>
        <v>0</v>
      </c>
      <c r="W13" s="87">
        <f>'01-Mapa de riesgo-UO'!AY14</f>
        <v>0</v>
      </c>
      <c r="X13" s="299"/>
      <c r="Y13" s="299"/>
      <c r="Z13" s="299"/>
      <c r="AA13" s="299"/>
      <c r="AB13" s="394"/>
    </row>
    <row r="14" spans="1:28" ht="64.150000000000006" customHeight="1" x14ac:dyDescent="0.2">
      <c r="A14" s="423">
        <v>3</v>
      </c>
      <c r="B14" s="429" t="str">
        <f>'01-Mapa de riesgo-UO'!C15</f>
        <v>CREACIÓN_GESTIÓN_Y_TRANSFERENCIA_DEL_CONOCIMIENTO</v>
      </c>
      <c r="C14" s="427" t="str">
        <f>'01-Mapa de riesgo-UO'!E15</f>
        <v>VICERRECTORÍA INVESTIGACIONES, INNOVACIÓN Y EXTENSIÓN_</v>
      </c>
      <c r="D14" s="389" t="str">
        <f>'01-Mapa de riesgo-UO'!I15</f>
        <v>Operacional</v>
      </c>
      <c r="E14" s="389" t="str">
        <f>'01-Mapa de riesgo-UO'!J15</f>
        <v>Disminución en la ejecución de actividades y servicios de extensión universitaria</v>
      </c>
      <c r="F14" s="389" t="str">
        <f>'01-Mapa de riesgo-UO'!K15</f>
        <v>Teniendo en cuenta el estado de emergencia por la pandemia mundial y las medidas de confinamiento adoptadas por el gobierno nacional, no es posible ejecutar muchas actividades de extensión que se planearon de manera presencial, lo cual influye directa y completamente en el ejercicio de actividades de extensión universitaria como procesos de educación continua, eventos academicos, actividades artisticas, recreativas y culturales y ejecución de proyectos sociales.</v>
      </c>
      <c r="G14" s="237" t="str">
        <f>'01-Mapa de riesgo-UO'!H15</f>
        <v>Estado de Emergencia por pandemia mundial COVID 19</v>
      </c>
      <c r="H14" s="389" t="str">
        <f>'01-Mapa de riesgo-UO'!L15</f>
        <v>No cumplimiento de las metas planteadas en cuanto a la ejecución de actividades de extensión universitaria</v>
      </c>
      <c r="I14" s="366" t="str">
        <f>'01-Mapa de riesgo-UO'!AS15</f>
        <v>LEVE</v>
      </c>
      <c r="J14" s="390" t="str">
        <f>'01-Mapa de riesgo-UO'!AT15</f>
        <v>Índice de variación de actividades de extensión: No de Actividades de Extensión por modalidades año 2022 / No de Actividades de Extensión por modalidades año 2021</v>
      </c>
      <c r="K14" s="397">
        <f>631/819</f>
        <v>0.77045177045177049</v>
      </c>
      <c r="L14" s="399" t="s">
        <v>660</v>
      </c>
      <c r="M14" s="68" t="str">
        <f>IF('01-Mapa de riesgo-UO'!R15="No existen", "No existe control para el riesgo",'01-Mapa de riesgo-UO'!V15)</f>
        <v>Seguimiento al registro de actividades de extensión universitaria</v>
      </c>
      <c r="N14" s="68">
        <f>'01-Mapa de riesgo-UO'!AA15</f>
        <v>0</v>
      </c>
      <c r="O14" s="68" t="str">
        <f>'01-Mapa de riesgo-UO'!AF15</f>
        <v xml:space="preserve"> Auxiliar Extensión universitaria</v>
      </c>
      <c r="P14" s="192" t="str">
        <f>'01-Mapa de riesgo-UO'!AK15</f>
        <v>Semanal</v>
      </c>
      <c r="Q14" s="192" t="str">
        <f>'01-Mapa de riesgo-UO'!AO15</f>
        <v>Preventivo</v>
      </c>
      <c r="R14" s="391" t="str">
        <f>'01-Mapa de riesgo-UO'!AQ15</f>
        <v>ACEPTABLE</v>
      </c>
      <c r="S14" s="396" t="s">
        <v>664</v>
      </c>
      <c r="T14" s="396"/>
      <c r="U14" s="87" t="str">
        <f>'01-Mapa de riesgo-UO'!AV15</f>
        <v>ASUMIR</v>
      </c>
      <c r="V14" s="87">
        <f>'01-Mapa de riesgo-UO'!AW15</f>
        <v>0</v>
      </c>
      <c r="W14" s="87">
        <f>'01-Mapa de riesgo-UO'!AY15</f>
        <v>0</v>
      </c>
      <c r="X14" s="294"/>
      <c r="Y14" s="294"/>
      <c r="Z14" s="294"/>
      <c r="AA14" s="193"/>
      <c r="AB14" s="394" t="s">
        <v>669</v>
      </c>
    </row>
    <row r="15" spans="1:28" ht="64.150000000000006" customHeight="1" x14ac:dyDescent="0.2">
      <c r="A15" s="424"/>
      <c r="B15" s="430"/>
      <c r="C15" s="428"/>
      <c r="D15" s="389"/>
      <c r="E15" s="389"/>
      <c r="F15" s="389"/>
      <c r="G15" s="237">
        <f>'01-Mapa de riesgo-UO'!H16</f>
        <v>0</v>
      </c>
      <c r="H15" s="389"/>
      <c r="I15" s="366"/>
      <c r="J15" s="389"/>
      <c r="K15" s="398"/>
      <c r="L15" s="400"/>
      <c r="M15" s="68" t="str">
        <f>IF('01-Mapa de riesgo-UO'!R16="No existen", "No existe control para el riesgo",'01-Mapa de riesgo-UO'!V16)</f>
        <v xml:space="preserve">Acompañamiento y capacitación para el registro de actividades de extensión </v>
      </c>
      <c r="N15" s="68">
        <f>'01-Mapa de riesgo-UO'!AA16</f>
        <v>0</v>
      </c>
      <c r="O15" s="68" t="str">
        <f>'01-Mapa de riesgo-UO'!AF16</f>
        <v xml:space="preserve"> Auxiliar Extensión universitaria</v>
      </c>
      <c r="P15" s="192" t="str">
        <f>'01-Mapa de riesgo-UO'!AK16</f>
        <v>Semanal</v>
      </c>
      <c r="Q15" s="192" t="str">
        <f>'01-Mapa de riesgo-UO'!AO16</f>
        <v>Preventivo</v>
      </c>
      <c r="R15" s="392"/>
      <c r="S15" s="396" t="s">
        <v>664</v>
      </c>
      <c r="T15" s="396"/>
      <c r="U15" s="87">
        <f>'01-Mapa de riesgo-UO'!AV16</f>
        <v>0</v>
      </c>
      <c r="V15" s="87">
        <f>'01-Mapa de riesgo-UO'!AW16</f>
        <v>0</v>
      </c>
      <c r="W15" s="87">
        <f>'01-Mapa de riesgo-UO'!AY16</f>
        <v>0</v>
      </c>
      <c r="X15" s="193"/>
      <c r="Y15" s="193"/>
      <c r="Z15" s="193"/>
      <c r="AA15" s="193"/>
      <c r="AB15" s="395"/>
    </row>
    <row r="16" spans="1:28" ht="64.150000000000006" customHeight="1" thickBot="1" x14ac:dyDescent="0.25">
      <c r="A16" s="424"/>
      <c r="B16" s="430"/>
      <c r="C16" s="429"/>
      <c r="D16" s="389"/>
      <c r="E16" s="389"/>
      <c r="F16" s="389"/>
      <c r="G16" s="237">
        <f>'01-Mapa de riesgo-UO'!H17</f>
        <v>0</v>
      </c>
      <c r="H16" s="389"/>
      <c r="I16" s="366"/>
      <c r="J16" s="389"/>
      <c r="K16" s="398"/>
      <c r="L16" s="400"/>
      <c r="M16" s="68">
        <f>IF('01-Mapa de riesgo-UO'!R17="No existen", "No existe control para el riesgo",'01-Mapa de riesgo-UO'!V17)</f>
        <v>0</v>
      </c>
      <c r="N16" s="68">
        <f>'01-Mapa de riesgo-UO'!AA17</f>
        <v>0</v>
      </c>
      <c r="O16" s="68">
        <f>'01-Mapa de riesgo-UO'!AF17</f>
        <v>0</v>
      </c>
      <c r="P16" s="192">
        <f>'01-Mapa de riesgo-UO'!AK17</f>
        <v>0</v>
      </c>
      <c r="Q16" s="192">
        <f>'01-Mapa de riesgo-UO'!AO17</f>
        <v>0</v>
      </c>
      <c r="R16" s="393"/>
      <c r="S16" s="396" t="s">
        <v>664</v>
      </c>
      <c r="T16" s="396"/>
      <c r="U16" s="87">
        <f>'01-Mapa de riesgo-UO'!AV17</f>
        <v>0</v>
      </c>
      <c r="V16" s="87">
        <f>'01-Mapa de riesgo-UO'!AW17</f>
        <v>0</v>
      </c>
      <c r="W16" s="87">
        <f>'01-Mapa de riesgo-UO'!AY17</f>
        <v>0</v>
      </c>
      <c r="X16" s="193"/>
      <c r="Y16" s="193"/>
      <c r="Z16" s="193"/>
      <c r="AA16" s="193"/>
      <c r="AB16" s="395"/>
    </row>
    <row r="17" spans="1:28" ht="84" customHeight="1" x14ac:dyDescent="0.2">
      <c r="A17" s="423">
        <v>4</v>
      </c>
      <c r="B17" s="429" t="str">
        <f>'01-Mapa de riesgo-UO'!C18</f>
        <v>CREACIÓN_GESTIÓN_Y_TRANSFERENCIA_DEL_CONOCIMIENTO</v>
      </c>
      <c r="C17" s="427" t="str">
        <f>'01-Mapa de riesgo-UO'!E18</f>
        <v>VICERRECTORÍA INVESTIGACIONES, INNOVACIÓN Y EXTENSIÓN_</v>
      </c>
      <c r="D17" s="389" t="str">
        <f>'01-Mapa de riesgo-UO'!I18</f>
        <v>Estratégico</v>
      </c>
      <c r="E17" s="389" t="str">
        <f>'01-Mapa de riesgo-UO'!J18</f>
        <v xml:space="preserve">Grupos de Investigación sin reconocimiento por MinCiencias. </v>
      </c>
      <c r="F17" s="389" t="str">
        <f>'01-Mapa de riesgo-UO'!K18</f>
        <v>Grupos de Investigación que no cumplen con los estándares mínimos para lograr el reconocimiento de MinCiencias o en su defecto disminuyan su categoría.</v>
      </c>
      <c r="G17" s="237" t="str">
        <f>'01-Mapa de riesgo-UO'!H18</f>
        <v>Cambio de normatividad por parte de MinCiencias, relacionada al modelo de medición</v>
      </c>
      <c r="H17" s="389" t="str">
        <f>'01-Mapa de riesgo-UO'!L18</f>
        <v xml:space="preserve">Pérdida de Acreditación Institucional y registros calificados. 
Incumplimiento de los indicadores institucionales. 
Disminución en la imagen y reconocimiento como universidad investigativa. 
</v>
      </c>
      <c r="I17" s="366" t="str">
        <f>'01-Mapa de riesgo-UO'!AS18</f>
        <v>MODERADO</v>
      </c>
      <c r="J17" s="390" t="str">
        <f>'01-Mapa de riesgo-UO'!AT18</f>
        <v xml:space="preserve">No de Grupos de Investigación Reconocidos por MinCiencias y categoría de cada grupo. </v>
      </c>
      <c r="K17" s="397">
        <v>118</v>
      </c>
      <c r="L17" s="400" t="s">
        <v>703</v>
      </c>
      <c r="M17" s="68" t="str">
        <f>IF('01-Mapa de riesgo-UO'!R18="No existen", "No existe control para el riesgo",'01-Mapa de riesgo-UO'!V18)</f>
        <v>Convocatorias periódicas para la financiación de proyectos de Grupos de Investigación y productos (Libros, artículos)</v>
      </c>
      <c r="N17" s="68">
        <f>'01-Mapa de riesgo-UO'!AA18</f>
        <v>0</v>
      </c>
      <c r="O17" s="68" t="str">
        <f>'01-Mapa de riesgo-UO'!AF18</f>
        <v xml:space="preserve">Profesional de Investigaciones </v>
      </c>
      <c r="P17" s="192" t="str">
        <f>'01-Mapa de riesgo-UO'!AK18</f>
        <v>Anual</v>
      </c>
      <c r="Q17" s="192" t="str">
        <f>'01-Mapa de riesgo-UO'!AO18</f>
        <v>Preventivo</v>
      </c>
      <c r="R17" s="391" t="str">
        <f>'01-Mapa de riesgo-UO'!AQ18</f>
        <v>ACEPTABLE</v>
      </c>
      <c r="S17" s="396" t="s">
        <v>704</v>
      </c>
      <c r="T17" s="396"/>
      <c r="U17" s="87" t="str">
        <f>'01-Mapa de riesgo-UO'!AV18</f>
        <v>REDUCIR</v>
      </c>
      <c r="V17" s="87" t="str">
        <f>'01-Mapa de riesgo-UO'!AW18</f>
        <v xml:space="preserve">Se esta realizando el acompañamiento a cada uno de los grupos de investigación, con el fin de que no pierdan su reconocimiento ante MinCiencias y que permita mejorar su clasificación. </v>
      </c>
      <c r="W17" s="87">
        <f>'01-Mapa de riesgo-UO'!AY18</f>
        <v>0</v>
      </c>
      <c r="X17" s="301" t="s">
        <v>264</v>
      </c>
      <c r="Y17" s="301" t="s">
        <v>706</v>
      </c>
      <c r="Z17" s="301" t="s">
        <v>265</v>
      </c>
      <c r="AA17" s="301" t="s">
        <v>666</v>
      </c>
      <c r="AB17" s="394" t="s">
        <v>663</v>
      </c>
    </row>
    <row r="18" spans="1:28" ht="78.75" customHeight="1" x14ac:dyDescent="0.2">
      <c r="A18" s="424"/>
      <c r="B18" s="430"/>
      <c r="C18" s="428"/>
      <c r="D18" s="389"/>
      <c r="E18" s="389"/>
      <c r="F18" s="389"/>
      <c r="G18" s="237" t="str">
        <f>'01-Mapa de riesgo-UO'!H19</f>
        <v xml:space="preserve">Falta de financiación externa o interna para el fortalecimiento de los Grupos de Investigación. </v>
      </c>
      <c r="H18" s="389"/>
      <c r="I18" s="366"/>
      <c r="J18" s="389"/>
      <c r="K18" s="398"/>
      <c r="L18" s="400"/>
      <c r="M18" s="68" t="str">
        <f>IF('01-Mapa de riesgo-UO'!R19="No existen", "No existe control para el riesgo",'01-Mapa de riesgo-UO'!V19)</f>
        <v>Programa de Formación para los investigadores (Formulación de Proyectos, Redacción de Artículos, Cvlac, Gruplac)</v>
      </c>
      <c r="N18" s="68">
        <f>'01-Mapa de riesgo-UO'!AA19</f>
        <v>0</v>
      </c>
      <c r="O18" s="68" t="str">
        <f>'01-Mapa de riesgo-UO'!AF19</f>
        <v xml:space="preserve">Profesional de Investigaciones </v>
      </c>
      <c r="P18" s="192" t="str">
        <f>'01-Mapa de riesgo-UO'!AK19</f>
        <v>Semestral</v>
      </c>
      <c r="Q18" s="192" t="str">
        <f>'01-Mapa de riesgo-UO'!AO19</f>
        <v>Preventivo</v>
      </c>
      <c r="R18" s="392"/>
      <c r="S18" s="396" t="s">
        <v>705</v>
      </c>
      <c r="T18" s="396"/>
      <c r="U18" s="87">
        <f>'01-Mapa de riesgo-UO'!AV19</f>
        <v>0</v>
      </c>
      <c r="V18" s="87">
        <f>'01-Mapa de riesgo-UO'!AW19</f>
        <v>0</v>
      </c>
      <c r="W18" s="87">
        <f>'01-Mapa de riesgo-UO'!AY19</f>
        <v>0</v>
      </c>
      <c r="X18" s="301"/>
      <c r="Y18" s="301"/>
      <c r="Z18" s="301"/>
      <c r="AA18" s="301"/>
      <c r="AB18" s="395"/>
    </row>
    <row r="19" spans="1:28" ht="64.150000000000006" customHeight="1" thickBot="1" x14ac:dyDescent="0.25">
      <c r="A19" s="424"/>
      <c r="B19" s="430"/>
      <c r="C19" s="429"/>
      <c r="D19" s="389"/>
      <c r="E19" s="389"/>
      <c r="F19" s="389"/>
      <c r="G19" s="237" t="str">
        <f>'01-Mapa de riesgo-UO'!H20</f>
        <v xml:space="preserve">Desactualización de procedimientos y reglamentación interna relacionada a los Grupos de Investigación. </v>
      </c>
      <c r="H19" s="389"/>
      <c r="I19" s="366"/>
      <c r="J19" s="389"/>
      <c r="K19" s="398"/>
      <c r="L19" s="400"/>
      <c r="M19" s="68" t="str">
        <f>IF('01-Mapa de riesgo-UO'!R20="No existen", "No existe control para el riesgo",'01-Mapa de riesgo-UO'!V20)</f>
        <v xml:space="preserve">Acuerdo de Investigaciones y Resolución Reglamentaria. </v>
      </c>
      <c r="N19" s="68">
        <f>'01-Mapa de riesgo-UO'!AA20</f>
        <v>0</v>
      </c>
      <c r="O19" s="68" t="str">
        <f>'01-Mapa de riesgo-UO'!AF20</f>
        <v xml:space="preserve">Profesional de Investigaciones </v>
      </c>
      <c r="P19" s="192" t="str">
        <f>'01-Mapa de riesgo-UO'!AK20</f>
        <v>Diaria</v>
      </c>
      <c r="Q19" s="192" t="str">
        <f>'01-Mapa de riesgo-UO'!AO20</f>
        <v>Detectivo</v>
      </c>
      <c r="R19" s="393"/>
      <c r="S19" s="396" t="s">
        <v>665</v>
      </c>
      <c r="T19" s="396"/>
      <c r="U19" s="87">
        <f>'01-Mapa de riesgo-UO'!AV20</f>
        <v>0</v>
      </c>
      <c r="V19" s="87">
        <f>'01-Mapa de riesgo-UO'!AW20</f>
        <v>0</v>
      </c>
      <c r="W19" s="87">
        <f>'01-Mapa de riesgo-UO'!AY20</f>
        <v>0</v>
      </c>
      <c r="X19" s="301"/>
      <c r="Y19" s="303"/>
      <c r="Z19" s="301"/>
      <c r="AA19" s="301"/>
      <c r="AB19" s="395"/>
    </row>
    <row r="20" spans="1:28" ht="87" customHeight="1" x14ac:dyDescent="0.2">
      <c r="A20" s="423">
        <v>5</v>
      </c>
      <c r="B20" s="429" t="str">
        <f>'01-Mapa de riesgo-UO'!C21</f>
        <v>CREACIÓN_GESTIÓN_Y_TRANSFERENCIA_DEL_CONOCIMIENTO</v>
      </c>
      <c r="C20" s="427" t="str">
        <f>'01-Mapa de riesgo-UO'!E21</f>
        <v>VICERRECTORÍA INVESTIGACIONES, INNOVACIÓN Y EXTENSIÓN_</v>
      </c>
      <c r="D20" s="389" t="str">
        <f>'01-Mapa de riesgo-UO'!I21</f>
        <v>Estratégico</v>
      </c>
      <c r="E20" s="389" t="str">
        <f>'01-Mapa de riesgo-UO'!J21</f>
        <v xml:space="preserve">Investigadores sin reconocimiento ante MinCiencias </v>
      </c>
      <c r="F20" s="389" t="str">
        <f>'01-Mapa de riesgo-UO'!K21</f>
        <v>Investigadores que no cumplen con los estándares mínimos para lograr el reconocimiento de MinCiencias o en su defecto disminuyan su categoría.</v>
      </c>
      <c r="G20" s="237" t="str">
        <f>'01-Mapa de riesgo-UO'!H21</f>
        <v>Cambio de normatividad por parte de MinCiencias, relacionada al modelo de medición</v>
      </c>
      <c r="H20" s="389" t="str">
        <f>'01-Mapa de riesgo-UO'!L21</f>
        <v xml:space="preserve">Pérdida de Acreditación Institucional y registros calificados. 
Incumplimiento de los indicadores institucionales. 
Disminución en la imagen y reconocimiento como universidad investigativa. 
</v>
      </c>
      <c r="I20" s="366" t="str">
        <f>'01-Mapa de riesgo-UO'!AS21</f>
        <v>MODERADO</v>
      </c>
      <c r="J20" s="390" t="str">
        <f>'01-Mapa de riesgo-UO'!AT21</f>
        <v xml:space="preserve">No de Investigadores reconocidos por MinCiencias y categoría de cada uno. </v>
      </c>
      <c r="K20" s="397">
        <v>249</v>
      </c>
      <c r="L20" s="400" t="s">
        <v>707</v>
      </c>
      <c r="M20" s="68" t="str">
        <f>IF('01-Mapa de riesgo-UO'!R21="No existen", "No existe control para el riesgo",'01-Mapa de riesgo-UO'!V21)</f>
        <v>Convocatorias periódicas para la financiación de proyectos de Grupos de Investigación y productos (Libros, artículos)</v>
      </c>
      <c r="N20" s="68">
        <f>'01-Mapa de riesgo-UO'!AA21</f>
        <v>0</v>
      </c>
      <c r="O20" s="68" t="str">
        <f>'01-Mapa de riesgo-UO'!AF21</f>
        <v xml:space="preserve">Profesional de Investigaciones </v>
      </c>
      <c r="P20" s="192" t="str">
        <f>'01-Mapa de riesgo-UO'!AK21</f>
        <v>Anual</v>
      </c>
      <c r="Q20" s="192" t="str">
        <f>'01-Mapa de riesgo-UO'!AO21</f>
        <v>Preventivo</v>
      </c>
      <c r="R20" s="391" t="str">
        <f>'01-Mapa de riesgo-UO'!AQ21</f>
        <v>ACEPTABLE</v>
      </c>
      <c r="S20" s="396" t="s">
        <v>704</v>
      </c>
      <c r="T20" s="396"/>
      <c r="U20" s="87" t="str">
        <f>'01-Mapa de riesgo-UO'!AV21</f>
        <v>REDUCIR</v>
      </c>
      <c r="V20" s="87" t="str">
        <f>'01-Mapa de riesgo-UO'!AW21</f>
        <v xml:space="preserve">Se esta realizando el acompañamiento a cada uno de los grupos de investigación y sus integrantes, con el fin de que no pierdan su reconocimiento ante MinCiencias y que permita mejorar su clasificación. </v>
      </c>
      <c r="W20" s="87">
        <f>'01-Mapa de riesgo-UO'!AY21</f>
        <v>0</v>
      </c>
      <c r="X20" s="301" t="s">
        <v>264</v>
      </c>
      <c r="Y20" s="301" t="s">
        <v>706</v>
      </c>
      <c r="Z20" s="301" t="s">
        <v>265</v>
      </c>
      <c r="AA20" s="301" t="s">
        <v>667</v>
      </c>
      <c r="AB20" s="394" t="s">
        <v>663</v>
      </c>
    </row>
    <row r="21" spans="1:28" ht="64.150000000000006" customHeight="1" x14ac:dyDescent="0.2">
      <c r="A21" s="424"/>
      <c r="B21" s="430"/>
      <c r="C21" s="428"/>
      <c r="D21" s="389"/>
      <c r="E21" s="389"/>
      <c r="F21" s="389"/>
      <c r="G21" s="237" t="str">
        <f>'01-Mapa de riesgo-UO'!H22</f>
        <v xml:space="preserve">Falta de financiación externa o interna para el fortalecimiento de los Grupos de Investigación. </v>
      </c>
      <c r="H21" s="389"/>
      <c r="I21" s="366"/>
      <c r="J21" s="389"/>
      <c r="K21" s="398"/>
      <c r="L21" s="400"/>
      <c r="M21" s="68" t="str">
        <f>IF('01-Mapa de riesgo-UO'!R22="No existen", "No existe control para el riesgo",'01-Mapa de riesgo-UO'!V22)</f>
        <v>Programa de Formación para los investigadores (Formulación de Proyectos, Redacción de Artículos, Cvlac, Gruplac)</v>
      </c>
      <c r="N21" s="68">
        <f>'01-Mapa de riesgo-UO'!AA22</f>
        <v>0</v>
      </c>
      <c r="O21" s="68" t="str">
        <f>'01-Mapa de riesgo-UO'!AF22</f>
        <v xml:space="preserve">Profesional de Investigaciones </v>
      </c>
      <c r="P21" s="192" t="str">
        <f>'01-Mapa de riesgo-UO'!AK22</f>
        <v>Semestral</v>
      </c>
      <c r="Q21" s="192" t="str">
        <f>'01-Mapa de riesgo-UO'!AO22</f>
        <v>Preventivo</v>
      </c>
      <c r="R21" s="392"/>
      <c r="S21" s="396" t="s">
        <v>705</v>
      </c>
      <c r="T21" s="396"/>
      <c r="U21" s="87">
        <f>'01-Mapa de riesgo-UO'!AV22</f>
        <v>0</v>
      </c>
      <c r="V21" s="87">
        <f>'01-Mapa de riesgo-UO'!AW22</f>
        <v>0</v>
      </c>
      <c r="W21" s="87">
        <f>'01-Mapa de riesgo-UO'!AY22</f>
        <v>0</v>
      </c>
      <c r="X21" s="301"/>
      <c r="Y21" s="301"/>
      <c r="Z21" s="301"/>
      <c r="AA21" s="301"/>
      <c r="AB21" s="395"/>
    </row>
    <row r="22" spans="1:28" ht="64.150000000000006" customHeight="1" thickBot="1" x14ac:dyDescent="0.25">
      <c r="A22" s="424"/>
      <c r="B22" s="430"/>
      <c r="C22" s="429"/>
      <c r="D22" s="389"/>
      <c r="E22" s="389"/>
      <c r="F22" s="389"/>
      <c r="G22" s="237" t="str">
        <f>'01-Mapa de riesgo-UO'!H23</f>
        <v xml:space="preserve">Desactualización de procedimientos y reglamentación interna relacionada a los Grupos de Investigación. </v>
      </c>
      <c r="H22" s="389"/>
      <c r="I22" s="366"/>
      <c r="J22" s="389"/>
      <c r="K22" s="398"/>
      <c r="L22" s="400"/>
      <c r="M22" s="68" t="str">
        <f>IF('01-Mapa de riesgo-UO'!R23="No existen", "No existe control para el riesgo",'01-Mapa de riesgo-UO'!V23)</f>
        <v xml:space="preserve">Acuerdo de Investigaciones y Resolución Reglamentaria. </v>
      </c>
      <c r="N22" s="68">
        <f>'01-Mapa de riesgo-UO'!AA23</f>
        <v>0</v>
      </c>
      <c r="O22" s="68" t="str">
        <f>'01-Mapa de riesgo-UO'!AF23</f>
        <v xml:space="preserve">Profesional de Investigaciones </v>
      </c>
      <c r="P22" s="192" t="str">
        <f>'01-Mapa de riesgo-UO'!AK23</f>
        <v>Diaria</v>
      </c>
      <c r="Q22" s="192" t="str">
        <f>'01-Mapa de riesgo-UO'!AO23</f>
        <v>Detectivo</v>
      </c>
      <c r="R22" s="393"/>
      <c r="S22" s="396" t="s">
        <v>665</v>
      </c>
      <c r="T22" s="396"/>
      <c r="U22" s="87">
        <f>'01-Mapa de riesgo-UO'!AV23</f>
        <v>0</v>
      </c>
      <c r="V22" s="87">
        <f>'01-Mapa de riesgo-UO'!AW23</f>
        <v>0</v>
      </c>
      <c r="W22" s="87">
        <f>'01-Mapa de riesgo-UO'!AY23</f>
        <v>0</v>
      </c>
      <c r="X22" s="301"/>
      <c r="Y22" s="301"/>
      <c r="Z22" s="301"/>
      <c r="AA22" s="301"/>
      <c r="AB22" s="395"/>
    </row>
    <row r="23" spans="1:28" s="256" customFormat="1" ht="64.150000000000006" customHeight="1" x14ac:dyDescent="0.2">
      <c r="A23" s="423">
        <v>6</v>
      </c>
      <c r="B23" s="429" t="str">
        <f>'01-Mapa de riesgo-UO'!C24</f>
        <v>BIENESTAR_INSTITUCIONAL_CALIDAD_DE_VIDA_E_INCLUSIÓN_EN_CONTEXTOS_UNIVERSITARIOS</v>
      </c>
      <c r="C23" s="427" t="str">
        <f>'01-Mapa de riesgo-UO'!E24</f>
        <v>VICERRECTORÍA RESPONSABILIDAD SOCIAL Y BIENESTAR UNIVERSITARIO_</v>
      </c>
      <c r="D23" s="389" t="str">
        <f>'01-Mapa de riesgo-UO'!I24</f>
        <v>Estratégico</v>
      </c>
      <c r="E23" s="389" t="str">
        <f>'01-Mapa de riesgo-UO'!J24</f>
        <v>Programas de bienestar institucional que no generan impacto en la calidad de vida e inclusión de la comunidad universitaria</v>
      </c>
      <c r="F23" s="389" t="str">
        <f>'01-Mapa de riesgo-UO'!K24</f>
        <v>Comunidad Universitaria,  sin impacto a traves de los programas, estrategias y gestiones internas y externas orientadas al Bienestar Institucional, calidad de vida e inclusión.</v>
      </c>
      <c r="G23" s="237" t="str">
        <f>'01-Mapa de riesgo-UO'!H24</f>
        <v>Desinformación y falta de interes de los usuarios en los programas y estrategias orientadas al Bienestar Institucional, la calidad de vida e inclusión en contextos universitarios.</v>
      </c>
      <c r="H23" s="389" t="str">
        <f>'01-Mapa de riesgo-UO'!L24</f>
        <v xml:space="preserve">Deserción estudiantil 
Falta de credibilidad en los procesos  de la Vicerrectoría de Responsabilidad Social y Bienestar Universitario
Disminución en el cumplimiento de los indicadores del PDI </v>
      </c>
      <c r="I23" s="366" t="str">
        <f>'01-Mapa de riesgo-UO'!AS24</f>
        <v>LEVE</v>
      </c>
      <c r="J23" s="390" t="str">
        <f>'01-Mapa de riesgo-UO'!AT24</f>
        <v>Calidad de vida en contextos universitarios:  p-z*(sqrt(p*(1-p)/n))*(sqrt((N-n)/(N-1)).
p:proporción de personas que superan el nivel mínimo de calidad de vida para la muestra calculada.
N:Tamaño de la población.
n:Tamaño de la muestra n.
z: nivel de confianza del 95%.</v>
      </c>
      <c r="K23" s="397">
        <v>89.61</v>
      </c>
      <c r="L23" s="399" t="s">
        <v>708</v>
      </c>
      <c r="M23" s="68" t="str">
        <f>IF('01-Mapa de riesgo-UO'!R24="No existen", "No existe control para el riesgo",'01-Mapa de riesgo-UO'!V24)</f>
        <v>Indicadores del PDI asociados a los procesos de Bienestar Institucional.</v>
      </c>
      <c r="N23" s="68" t="str">
        <f>'01-Mapa de riesgo-UO'!AA24</f>
        <v>SIGER</v>
      </c>
      <c r="O23" s="68" t="str">
        <f>'01-Mapa de riesgo-UO'!AF24</f>
        <v>Planta/ transitorio/contratista</v>
      </c>
      <c r="P23" s="300" t="str">
        <f>'01-Mapa de riesgo-UO'!AK24</f>
        <v>Bimestral</v>
      </c>
      <c r="Q23" s="300" t="str">
        <f>'01-Mapa de riesgo-UO'!AO24</f>
        <v>Detectivo</v>
      </c>
      <c r="R23" s="391" t="str">
        <f>'01-Mapa de riesgo-UO'!AQ24</f>
        <v>ACEPTABLE</v>
      </c>
      <c r="S23" s="396" t="s">
        <v>709</v>
      </c>
      <c r="T23" s="396"/>
      <c r="U23" s="87" t="str">
        <f>'01-Mapa de riesgo-UO'!AV24</f>
        <v>ASUMIR</v>
      </c>
      <c r="V23" s="87">
        <f>'01-Mapa de riesgo-UO'!AW24</f>
        <v>0</v>
      </c>
      <c r="W23" s="87">
        <f>'01-Mapa de riesgo-UO'!AY24</f>
        <v>0</v>
      </c>
      <c r="X23" s="299"/>
      <c r="Y23" s="299"/>
      <c r="Z23" s="299"/>
      <c r="AA23" s="299"/>
      <c r="AB23" s="394" t="s">
        <v>669</v>
      </c>
    </row>
    <row r="24" spans="1:28" s="256" customFormat="1" ht="64.150000000000006" customHeight="1" x14ac:dyDescent="0.2">
      <c r="A24" s="424"/>
      <c r="B24" s="430"/>
      <c r="C24" s="428"/>
      <c r="D24" s="389"/>
      <c r="E24" s="389"/>
      <c r="F24" s="389"/>
      <c r="G24" s="237" t="str">
        <f>'01-Mapa de riesgo-UO'!H25</f>
        <v>Perdida de alianzas y convenios orientados al Bienestar, la calidad de vida e inclusión.</v>
      </c>
      <c r="H24" s="389"/>
      <c r="I24" s="366"/>
      <c r="J24" s="389"/>
      <c r="K24" s="398"/>
      <c r="L24" s="400"/>
      <c r="M24" s="68" t="str">
        <f>IF('01-Mapa de riesgo-UO'!R25="No existen", "No existe control para el riesgo",'01-Mapa de riesgo-UO'!V25)</f>
        <v>Formalización de alianzas y convenios alrededor de  bienestar, calidad de vida e inclusión.</v>
      </c>
      <c r="N24" s="68" t="str">
        <f>'01-Mapa de riesgo-UO'!AA25</f>
        <v>SIGER</v>
      </c>
      <c r="O24" s="68" t="str">
        <f>'01-Mapa de riesgo-UO'!AF25</f>
        <v>Contratista</v>
      </c>
      <c r="P24" s="300" t="str">
        <f>'01-Mapa de riesgo-UO'!AK25</f>
        <v>Bimestral</v>
      </c>
      <c r="Q24" s="300" t="str">
        <f>'01-Mapa de riesgo-UO'!AO25</f>
        <v>Detectivo</v>
      </c>
      <c r="R24" s="392"/>
      <c r="S24" s="396" t="s">
        <v>709</v>
      </c>
      <c r="T24" s="396"/>
      <c r="U24" s="87" t="str">
        <f>'01-Mapa de riesgo-UO'!AV25</f>
        <v>ASUMIR</v>
      </c>
      <c r="V24" s="87">
        <f>'01-Mapa de riesgo-UO'!AW25</f>
        <v>0</v>
      </c>
      <c r="W24" s="87">
        <f>'01-Mapa de riesgo-UO'!AY25</f>
        <v>0</v>
      </c>
      <c r="X24" s="299"/>
      <c r="Y24" s="299"/>
      <c r="Z24" s="299"/>
      <c r="AA24" s="299"/>
      <c r="AB24" s="395"/>
    </row>
    <row r="25" spans="1:28" s="256" customFormat="1" ht="64.150000000000006" customHeight="1" thickBot="1" x14ac:dyDescent="0.25">
      <c r="A25" s="424"/>
      <c r="B25" s="430"/>
      <c r="C25" s="429"/>
      <c r="D25" s="389"/>
      <c r="E25" s="389"/>
      <c r="F25" s="389"/>
      <c r="G25" s="237" t="str">
        <f>'01-Mapa de riesgo-UO'!H26</f>
        <v>Las estrategias de acompañamiento bienestar, calidad de vida e inclusión no dan respuesta a las condiciones en las que llegan los estudiantes a la universidad.</v>
      </c>
      <c r="H25" s="389"/>
      <c r="I25" s="366"/>
      <c r="J25" s="389"/>
      <c r="K25" s="398"/>
      <c r="L25" s="400"/>
      <c r="M25" s="68" t="str">
        <f>IF('01-Mapa de riesgo-UO'!R26="No existen", "No existe control para el riesgo",'01-Mapa de riesgo-UO'!V26)</f>
        <v>Plan estrategico de inclusión: numero de estrategias, procedimientos o gestiones enfocadas a la igualdad de oportunidades, garantia de derechos</v>
      </c>
      <c r="N25" s="68" t="str">
        <f>'01-Mapa de riesgo-UO'!AA26</f>
        <v>SIGER</v>
      </c>
      <c r="O25" s="68" t="str">
        <f>'01-Mapa de riesgo-UO'!AF26</f>
        <v>Planta/ transitorio/contratista</v>
      </c>
      <c r="P25" s="300" t="str">
        <f>'01-Mapa de riesgo-UO'!AK26</f>
        <v>Cuatrimestral</v>
      </c>
      <c r="Q25" s="300" t="str">
        <f>'01-Mapa de riesgo-UO'!AO26</f>
        <v>Detectivo</v>
      </c>
      <c r="R25" s="393"/>
      <c r="S25" s="396" t="s">
        <v>700</v>
      </c>
      <c r="T25" s="396"/>
      <c r="U25" s="87" t="str">
        <f>'01-Mapa de riesgo-UO'!AV26</f>
        <v>ASUMIR</v>
      </c>
      <c r="V25" s="87">
        <f>'01-Mapa de riesgo-UO'!AW26</f>
        <v>0</v>
      </c>
      <c r="W25" s="87">
        <f>'01-Mapa de riesgo-UO'!AY26</f>
        <v>0</v>
      </c>
      <c r="X25" s="299"/>
      <c r="Y25" s="299"/>
      <c r="Z25" s="299"/>
      <c r="AA25" s="299"/>
      <c r="AB25" s="395"/>
    </row>
    <row r="26" spans="1:28" ht="64.150000000000006" customHeight="1" x14ac:dyDescent="0.2">
      <c r="A26" s="423">
        <v>7</v>
      </c>
      <c r="B26" s="429" t="str">
        <f>'01-Mapa de riesgo-UO'!C27</f>
        <v>GESTIÓN_Y_SOSTENIBILIDAD_INSTITUCIONAL</v>
      </c>
      <c r="C26" s="427" t="str">
        <f>'01-Mapa de riesgo-UO'!E27</f>
        <v>VICERRECTORÍA_ADMINISTRATIVA_FINANCIERA_</v>
      </c>
      <c r="D26" s="389" t="str">
        <f>'01-Mapa de riesgo-UO'!I27</f>
        <v>Estratégico</v>
      </c>
      <c r="E26" s="389" t="str">
        <f>'01-Mapa de riesgo-UO'!J27</f>
        <v xml:space="preserve">Desfinanciación del presupuesto Institucional </v>
      </c>
      <c r="F26" s="389"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6" s="237" t="str">
        <f>'01-Mapa de riesgo-UO'!H27</f>
        <v>Aprobación de normas y leyes gubernamentales que le generan mayor obligación a la institución o cambios en el funcionamiento.</v>
      </c>
      <c r="H26" s="389"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26" s="366" t="str">
        <f>'01-Mapa de riesgo-UO'!AS27</f>
        <v>LEVE</v>
      </c>
      <c r="J26" s="390" t="str">
        <f>'01-Mapa de riesgo-UO'!AT27</f>
        <v xml:space="preserve">Equilibrio Financiero = Ingresos totales / Gastos Totales </v>
      </c>
      <c r="K26" s="434">
        <v>0.94</v>
      </c>
      <c r="L26" s="399" t="s">
        <v>710</v>
      </c>
      <c r="M26" s="68" t="str">
        <f>IF('01-Mapa de riesgo-UO'!R27="No existen", "No existe control para el riesgo",'01-Mapa de riesgo-UO'!V27)</f>
        <v>Monitoreo al recaudo de ingresos que soporte el presupuesto aprobado por el Consejo Superior</v>
      </c>
      <c r="N26" s="68">
        <f>'01-Mapa de riesgo-UO'!AA27</f>
        <v>0</v>
      </c>
      <c r="O26" s="68" t="str">
        <f>'01-Mapa de riesgo-UO'!AF27</f>
        <v>Líder de Gestión Contable</v>
      </c>
      <c r="P26" s="192" t="str">
        <f>'01-Mapa de riesgo-UO'!AK27</f>
        <v>Trimestral</v>
      </c>
      <c r="Q26" s="192" t="str">
        <f>'01-Mapa de riesgo-UO'!AO27</f>
        <v>Detectivo</v>
      </c>
      <c r="R26" s="391" t="str">
        <f>'01-Mapa de riesgo-UO'!AQ27</f>
        <v>ACEPTABLE</v>
      </c>
      <c r="S26" s="396" t="s">
        <v>668</v>
      </c>
      <c r="T26" s="396"/>
      <c r="U26" s="87" t="str">
        <f>'01-Mapa de riesgo-UO'!AV27</f>
        <v>ASUMIR</v>
      </c>
      <c r="V26" s="87">
        <f>'01-Mapa de riesgo-UO'!AW27</f>
        <v>0</v>
      </c>
      <c r="W26" s="87">
        <f>'01-Mapa de riesgo-UO'!AY27</f>
        <v>0</v>
      </c>
      <c r="X26" s="193"/>
      <c r="Y26" s="193"/>
      <c r="Z26" s="193"/>
      <c r="AA26" s="193"/>
      <c r="AB26" s="394" t="s">
        <v>669</v>
      </c>
    </row>
    <row r="27" spans="1:28" ht="64.150000000000006" customHeight="1" x14ac:dyDescent="0.2">
      <c r="A27" s="424"/>
      <c r="B27" s="430"/>
      <c r="C27" s="428"/>
      <c r="D27" s="389"/>
      <c r="E27" s="389"/>
      <c r="F27" s="389"/>
      <c r="G27" s="237" t="str">
        <f>'01-Mapa de riesgo-UO'!H28</f>
        <v xml:space="preserve">Directrices administrativas no soportadas en análisis financieros. </v>
      </c>
      <c r="H27" s="389"/>
      <c r="I27" s="366"/>
      <c r="J27" s="389"/>
      <c r="K27" s="435"/>
      <c r="L27" s="400"/>
      <c r="M27" s="68" t="str">
        <f>IF('01-Mapa de riesgo-UO'!R28="No existen", "No existe control para el riesgo",'01-Mapa de riesgo-UO'!V28)</f>
        <v>Monitoreo a la ejecución presupuestal de gastos aprobado por el Consejo Superior</v>
      </c>
      <c r="N27" s="68">
        <f>'01-Mapa de riesgo-UO'!AA28</f>
        <v>0</v>
      </c>
      <c r="O27" s="68" t="str">
        <f>'01-Mapa de riesgo-UO'!AF28</f>
        <v>Líder de Gestión de Presupuesto</v>
      </c>
      <c r="P27" s="192" t="str">
        <f>'01-Mapa de riesgo-UO'!AK28</f>
        <v>Trimestral</v>
      </c>
      <c r="Q27" s="192" t="str">
        <f>'01-Mapa de riesgo-UO'!AO28</f>
        <v>Detectivo</v>
      </c>
      <c r="R27" s="392"/>
      <c r="S27" s="396" t="s">
        <v>668</v>
      </c>
      <c r="T27" s="396"/>
      <c r="U27" s="87" t="str">
        <f>'01-Mapa de riesgo-UO'!AV28</f>
        <v>ASUMIR</v>
      </c>
      <c r="V27" s="87">
        <f>'01-Mapa de riesgo-UO'!AW28</f>
        <v>0</v>
      </c>
      <c r="W27" s="87">
        <f>'01-Mapa de riesgo-UO'!AY28</f>
        <v>0</v>
      </c>
      <c r="X27" s="193"/>
      <c r="Y27" s="193"/>
      <c r="Z27" s="193"/>
      <c r="AA27" s="193"/>
      <c r="AB27" s="395"/>
    </row>
    <row r="28" spans="1:28" ht="64.150000000000006" customHeight="1" thickBot="1" x14ac:dyDescent="0.25">
      <c r="A28" s="424"/>
      <c r="B28" s="430"/>
      <c r="C28" s="429"/>
      <c r="D28" s="389"/>
      <c r="E28" s="389"/>
      <c r="F28" s="389"/>
      <c r="G28" s="237" t="str">
        <f>'01-Mapa de riesgo-UO'!H29</f>
        <v>Disminución en el recaudo de los recursos apropiados en el presupuesto de la Universidad aprobado por el Consejo Superior.</v>
      </c>
      <c r="H28" s="389"/>
      <c r="I28" s="366"/>
      <c r="J28" s="389"/>
      <c r="K28" s="435"/>
      <c r="L28" s="400"/>
      <c r="M28" s="68">
        <f>IF('01-Mapa de riesgo-UO'!R29="No existen", "No existe control para el riesgo",'01-Mapa de riesgo-UO'!V29)</f>
        <v>0</v>
      </c>
      <c r="N28" s="68">
        <f>'01-Mapa de riesgo-UO'!AA29</f>
        <v>0</v>
      </c>
      <c r="O28" s="68">
        <f>'01-Mapa de riesgo-UO'!AF29</f>
        <v>0</v>
      </c>
      <c r="P28" s="192">
        <f>'01-Mapa de riesgo-UO'!AK29</f>
        <v>0</v>
      </c>
      <c r="Q28" s="192">
        <f>'01-Mapa de riesgo-UO'!AO29</f>
        <v>0</v>
      </c>
      <c r="R28" s="393"/>
      <c r="S28" s="396"/>
      <c r="T28" s="396"/>
      <c r="U28" s="87">
        <f>'01-Mapa de riesgo-UO'!AV29</f>
        <v>0</v>
      </c>
      <c r="V28" s="87">
        <f>'01-Mapa de riesgo-UO'!AW29</f>
        <v>0</v>
      </c>
      <c r="W28" s="87">
        <f>'01-Mapa de riesgo-UO'!AY29</f>
        <v>0</v>
      </c>
      <c r="X28" s="193"/>
      <c r="Y28" s="193"/>
      <c r="Z28" s="193"/>
      <c r="AA28" s="193"/>
      <c r="AB28" s="395"/>
    </row>
    <row r="29" spans="1:28" ht="64.150000000000006" customHeight="1" x14ac:dyDescent="0.2">
      <c r="A29" s="423">
        <v>8</v>
      </c>
      <c r="B29" s="429" t="str">
        <f>'01-Mapa de riesgo-UO'!C30</f>
        <v>DIRECCIONAMIENTO_INSTITUCIONAL</v>
      </c>
      <c r="C29" s="427" t="str">
        <f>'01-Mapa de riesgo-UO'!E30</f>
        <v>VICERRECTORIA_ADMINISTRATIVA_FINANCIERA</v>
      </c>
      <c r="D29" s="389" t="str">
        <f>'01-Mapa de riesgo-UO'!I30</f>
        <v>Financiero</v>
      </c>
      <c r="E29" s="389" t="str">
        <f>'01-Mapa de riesgo-UO'!J30</f>
        <v>Aplazamientos de gastos priorizados para la vigencia, para atender gastos adicionales no proyectados</v>
      </c>
      <c r="F29" s="389" t="str">
        <f>'01-Mapa de riesgo-UO'!K30</f>
        <v xml:space="preserve">Emisión de conceptos administrativos y financieros favorables, avales o recomendaciones  sin soportes o análisis adecuados que permitan la toma de decisiones acertadas por parte de las instancias correspondientes. </v>
      </c>
      <c r="G29" s="237" t="str">
        <f>'01-Mapa de riesgo-UO'!H30</f>
        <v>Manualidad en la obtención y consolidación de la información necesaria para los análisis financieros respectivos.</v>
      </c>
      <c r="H29" s="389" t="str">
        <f>'01-Mapa de riesgo-UO'!L30</f>
        <v>Aprobación de propuestas no viables administrativa y financieramente. 
Necesidad de realizar ajustes en el presupuesto institucional  para atender gastos adicionales no proyectados por dificulates en los análisis, aplazando gastos priorizados</v>
      </c>
      <c r="I29" s="366" t="str">
        <f>'01-Mapa de riesgo-UO'!AS30</f>
        <v>MODERADO</v>
      </c>
      <c r="J29" s="390" t="str">
        <f>'01-Mapa de riesgo-UO'!AT30</f>
        <v>No. de conceptos administrativos y financieros emitidos / Proyectos aprobados con posibles impactos financieros</v>
      </c>
      <c r="K29" s="431">
        <v>0.92449999999999999</v>
      </c>
      <c r="L29" s="400" t="s">
        <v>756</v>
      </c>
      <c r="M29" s="68" t="str">
        <f>IF('01-Mapa de riesgo-UO'!R30="No existen", "No existe control para el riesgo",'01-Mapa de riesgo-UO'!V30)</f>
        <v>Doble verificación por parte de profesionales que no participaron directamente de la construcción del análisis</v>
      </c>
      <c r="N29" s="68">
        <f>'01-Mapa de riesgo-UO'!AA30</f>
        <v>0</v>
      </c>
      <c r="O29" s="68" t="str">
        <f>'01-Mapa de riesgo-UO'!AF30</f>
        <v>Profesional Vicerrectoría Administrativa y Financiera</v>
      </c>
      <c r="P29" s="192" t="str">
        <f>'01-Mapa de riesgo-UO'!AK30</f>
        <v>No definida</v>
      </c>
      <c r="Q29" s="192" t="str">
        <f>'01-Mapa de riesgo-UO'!AO30</f>
        <v>Preventivo</v>
      </c>
      <c r="R29" s="391" t="str">
        <f>'01-Mapa de riesgo-UO'!AQ30</f>
        <v>ACEPTABLE</v>
      </c>
      <c r="S29" s="396" t="s">
        <v>757</v>
      </c>
      <c r="T29" s="396"/>
      <c r="U29" s="87" t="str">
        <f>'01-Mapa de riesgo-UO'!AV30</f>
        <v>REDUCIR</v>
      </c>
      <c r="V29" s="87" t="str">
        <f>'01-Mapa de riesgo-UO'!AW30</f>
        <v>Establecer mecanismos de socialización sobre el impacto de contar con un concepto administartivo y financieto favorable para la toma decisiones, generando conciencia de tramitar los proyectos con la debida anticipación</v>
      </c>
      <c r="W29" s="87">
        <f>'01-Mapa de riesgo-UO'!AY30</f>
        <v>0</v>
      </c>
      <c r="X29" s="304" t="s">
        <v>255</v>
      </c>
      <c r="Y29" s="304" t="s">
        <v>760</v>
      </c>
      <c r="Z29" s="304" t="s">
        <v>261</v>
      </c>
      <c r="AA29" s="304"/>
      <c r="AB29" s="394" t="s">
        <v>663</v>
      </c>
    </row>
    <row r="30" spans="1:28" ht="64.150000000000006" customHeight="1" x14ac:dyDescent="0.2">
      <c r="A30" s="424"/>
      <c r="B30" s="430"/>
      <c r="C30" s="428"/>
      <c r="D30" s="389"/>
      <c r="E30" s="389"/>
      <c r="F30" s="389"/>
      <c r="G30" s="237" t="str">
        <f>'01-Mapa de riesgo-UO'!H31</f>
        <v>Omisión de información necesaria para el análisis, por desconocimiento u olvido de la persona responsable de hacerlo.</v>
      </c>
      <c r="H30" s="389"/>
      <c r="I30" s="366"/>
      <c r="J30" s="389"/>
      <c r="K30" s="398"/>
      <c r="L30" s="400"/>
      <c r="M30" s="68" t="str">
        <f>IF('01-Mapa de riesgo-UO'!R31="No existen", "No existe control para el riesgo",'01-Mapa de riesgo-UO'!V31)</f>
        <v>Monitoreo y solicitud información de proyectos a proponentes previa reunión para la toma de desiciones, estén incluidas o no en los ordenes del día</v>
      </c>
      <c r="N30" s="68">
        <f>'01-Mapa de riesgo-UO'!AA31</f>
        <v>0</v>
      </c>
      <c r="O30" s="68" t="str">
        <f>'01-Mapa de riesgo-UO'!AF31</f>
        <v>Profesional Vicerrectoría Administrativa y Financiera</v>
      </c>
      <c r="P30" s="192" t="str">
        <f>'01-Mapa de riesgo-UO'!AK31</f>
        <v>No definida</v>
      </c>
      <c r="Q30" s="192" t="str">
        <f>'01-Mapa de riesgo-UO'!AO31</f>
        <v>Preventivo</v>
      </c>
      <c r="R30" s="392"/>
      <c r="S30" s="396" t="s">
        <v>758</v>
      </c>
      <c r="T30" s="396"/>
      <c r="U30" s="87">
        <f>'01-Mapa de riesgo-UO'!AV31</f>
        <v>0</v>
      </c>
      <c r="V30" s="87">
        <f>'01-Mapa de riesgo-UO'!AW31</f>
        <v>0</v>
      </c>
      <c r="W30" s="87">
        <f>'01-Mapa de riesgo-UO'!AY31</f>
        <v>0</v>
      </c>
      <c r="X30" s="304"/>
      <c r="Y30" s="304"/>
      <c r="Z30" s="304"/>
      <c r="AA30" s="304"/>
      <c r="AB30" s="395"/>
    </row>
    <row r="31" spans="1:28" ht="64.150000000000006" customHeight="1" thickBot="1" x14ac:dyDescent="0.25">
      <c r="A31" s="424"/>
      <c r="B31" s="430"/>
      <c r="C31" s="429"/>
      <c r="D31" s="389"/>
      <c r="E31" s="389"/>
      <c r="F31" s="389"/>
      <c r="G31" s="237" t="str">
        <f>'01-Mapa de riesgo-UO'!H32</f>
        <v>Tiempos de entrega reducidos que no permiten realizar un análisis pertinente.</v>
      </c>
      <c r="H31" s="389"/>
      <c r="I31" s="366"/>
      <c r="J31" s="389"/>
      <c r="K31" s="398"/>
      <c r="L31" s="400"/>
      <c r="M31" s="68" t="str">
        <f>IF('01-Mapa de riesgo-UO'!R32="No existen", "No existe control para el riesgo",'01-Mapa de riesgo-UO'!V32)</f>
        <v>Generación de recomendaciones previas a la aprobación de un proyecto</v>
      </c>
      <c r="N31" s="68">
        <f>'01-Mapa de riesgo-UO'!AA32</f>
        <v>0</v>
      </c>
      <c r="O31" s="68" t="str">
        <f>'01-Mapa de riesgo-UO'!AF32</f>
        <v>Profesional Vicerrectoría Administrativa y Financiera</v>
      </c>
      <c r="P31" s="192" t="str">
        <f>'01-Mapa de riesgo-UO'!AK32</f>
        <v>No definida</v>
      </c>
      <c r="Q31" s="192" t="str">
        <f>'01-Mapa de riesgo-UO'!AO32</f>
        <v>Preventivo</v>
      </c>
      <c r="R31" s="393"/>
      <c r="S31" s="396" t="s">
        <v>759</v>
      </c>
      <c r="T31" s="396"/>
      <c r="U31" s="87">
        <f>'01-Mapa de riesgo-UO'!AV32</f>
        <v>0</v>
      </c>
      <c r="V31" s="87">
        <f>'01-Mapa de riesgo-UO'!AW32</f>
        <v>0</v>
      </c>
      <c r="W31" s="87">
        <f>'01-Mapa de riesgo-UO'!AY32</f>
        <v>0</v>
      </c>
      <c r="X31" s="304"/>
      <c r="Y31" s="304"/>
      <c r="Z31" s="304"/>
      <c r="AA31" s="304"/>
      <c r="AB31" s="395"/>
    </row>
    <row r="32" spans="1:28" ht="64.150000000000006" customHeight="1" x14ac:dyDescent="0.2">
      <c r="A32" s="423">
        <v>9</v>
      </c>
      <c r="B32" s="429" t="str">
        <f>'01-Mapa de riesgo-UO'!C33</f>
        <v>ASEGURAMIENTO_DE_LA_CALIDAD_INSTITUCIONAL</v>
      </c>
      <c r="C32" s="427" t="str">
        <f>'01-Mapa de riesgo-UO'!E33</f>
        <v>VICERRECTORIA_ADMINISTRATIVA_FINANCIERA</v>
      </c>
      <c r="D32" s="389" t="str">
        <f>'01-Mapa de riesgo-UO'!I33</f>
        <v>Corrupción</v>
      </c>
      <c r="E32" s="389" t="str">
        <f>'01-Mapa de riesgo-UO'!J33</f>
        <v>Pérdida de la confidencialidad de la información del sistema integral de gestión.</v>
      </c>
      <c r="F32" s="389" t="str">
        <f>'01-Mapa de riesgo-UO'!K33</f>
        <v>Permitir el uso de información sensible para la institución como contraseñas, instructivos, procedimientos o bases de datos a personas no autorizadas</v>
      </c>
      <c r="G32" s="237" t="str">
        <f>'01-Mapa de riesgo-UO'!H33</f>
        <v>Falta de ética profesional.</v>
      </c>
      <c r="H32" s="389" t="str">
        <f>'01-Mapa de riesgo-UO'!L33</f>
        <v>Pérdida de la confidencialidad de la información.
Pérdida de la vinculación laboral por incumplimiento de la claúsula de confidencialidad del contrato.
Afectación a la imagen de la Universidad</v>
      </c>
      <c r="I32" s="366" t="str">
        <f>'01-Mapa de riesgo-UO'!AS33</f>
        <v>LEVE</v>
      </c>
      <c r="J32" s="390" t="str">
        <f>'01-Mapa de riesgo-UO'!AT33</f>
        <v># de veces que se detecte y se denuncie</v>
      </c>
      <c r="K32" s="397">
        <v>0</v>
      </c>
      <c r="L32" s="400" t="s">
        <v>713</v>
      </c>
      <c r="M32" s="68" t="str">
        <f>IF('01-Mapa de riesgo-UO'!R33="No existen", "No existe control para el riesgo",'01-Mapa de riesgo-UO'!V33)</f>
        <v>Clausúla de confidencialidad establecida en el contrato</v>
      </c>
      <c r="N32" s="68">
        <f>'01-Mapa de riesgo-UO'!AA33</f>
        <v>0</v>
      </c>
      <c r="O32" s="68" t="str">
        <f>'01-Mapa de riesgo-UO'!AF33</f>
        <v>Coordinador SIG</v>
      </c>
      <c r="P32" s="192" t="str">
        <f>'01-Mapa de riesgo-UO'!AK33</f>
        <v>Anual</v>
      </c>
      <c r="Q32" s="192" t="str">
        <f>'01-Mapa de riesgo-UO'!AO33</f>
        <v>Preventivo</v>
      </c>
      <c r="R32" s="391" t="str">
        <f>'01-Mapa de riesgo-UO'!AQ33</f>
        <v>ACEPTABLE</v>
      </c>
      <c r="S32" s="396" t="s">
        <v>714</v>
      </c>
      <c r="T32" s="396"/>
      <c r="U32" s="87" t="str">
        <f>'01-Mapa de riesgo-UO'!AV33</f>
        <v>ASUMIR</v>
      </c>
      <c r="V32" s="87">
        <f>'01-Mapa de riesgo-UO'!AW33</f>
        <v>0</v>
      </c>
      <c r="W32" s="87">
        <f>'01-Mapa de riesgo-UO'!AY33</f>
        <v>0</v>
      </c>
      <c r="X32" s="193"/>
      <c r="Y32" s="193"/>
      <c r="Z32" s="193"/>
      <c r="AA32" s="193"/>
      <c r="AB32" s="394" t="s">
        <v>669</v>
      </c>
    </row>
    <row r="33" spans="1:28" ht="64.150000000000006" customHeight="1" x14ac:dyDescent="0.2">
      <c r="A33" s="424"/>
      <c r="B33" s="430"/>
      <c r="C33" s="428"/>
      <c r="D33" s="389"/>
      <c r="E33" s="389"/>
      <c r="F33" s="389"/>
      <c r="G33" s="237">
        <f>'01-Mapa de riesgo-UO'!H34</f>
        <v>0</v>
      </c>
      <c r="H33" s="389"/>
      <c r="I33" s="366"/>
      <c r="J33" s="389"/>
      <c r="K33" s="398"/>
      <c r="L33" s="400"/>
      <c r="M33" s="68">
        <f>IF('01-Mapa de riesgo-UO'!R34="No existen", "No existe control para el riesgo",'01-Mapa de riesgo-UO'!V34)</f>
        <v>0</v>
      </c>
      <c r="N33" s="68">
        <f>'01-Mapa de riesgo-UO'!AA34</f>
        <v>0</v>
      </c>
      <c r="O33" s="68">
        <f>'01-Mapa de riesgo-UO'!AF34</f>
        <v>0</v>
      </c>
      <c r="P33" s="192">
        <f>'01-Mapa de riesgo-UO'!AK34</f>
        <v>0</v>
      </c>
      <c r="Q33" s="192">
        <f>'01-Mapa de riesgo-UO'!AO34</f>
        <v>0</v>
      </c>
      <c r="R33" s="392"/>
      <c r="S33" s="396"/>
      <c r="T33" s="396"/>
      <c r="U33" s="87">
        <f>'01-Mapa de riesgo-UO'!AV34</f>
        <v>0</v>
      </c>
      <c r="V33" s="87">
        <f>'01-Mapa de riesgo-UO'!AW34</f>
        <v>0</v>
      </c>
      <c r="W33" s="87">
        <f>'01-Mapa de riesgo-UO'!AY34</f>
        <v>0</v>
      </c>
      <c r="X33" s="193"/>
      <c r="Y33" s="193"/>
      <c r="Z33" s="193"/>
      <c r="AA33" s="193"/>
      <c r="AB33" s="395"/>
    </row>
    <row r="34" spans="1:28" ht="64.150000000000006" customHeight="1" x14ac:dyDescent="0.2">
      <c r="A34" s="424"/>
      <c r="B34" s="430"/>
      <c r="C34" s="429"/>
      <c r="D34" s="389"/>
      <c r="E34" s="389"/>
      <c r="F34" s="389"/>
      <c r="G34" s="237">
        <f>'01-Mapa de riesgo-UO'!H35</f>
        <v>0</v>
      </c>
      <c r="H34" s="389"/>
      <c r="I34" s="366"/>
      <c r="J34" s="389"/>
      <c r="K34" s="398"/>
      <c r="L34" s="400"/>
      <c r="M34" s="68">
        <f>IF('01-Mapa de riesgo-UO'!R35="No existen", "No existe control para el riesgo",'01-Mapa de riesgo-UO'!V35)</f>
        <v>0</v>
      </c>
      <c r="N34" s="68">
        <f>'01-Mapa de riesgo-UO'!AA35</f>
        <v>0</v>
      </c>
      <c r="O34" s="68">
        <f>'01-Mapa de riesgo-UO'!AF35</f>
        <v>0</v>
      </c>
      <c r="P34" s="192">
        <f>'01-Mapa de riesgo-UO'!AK35</f>
        <v>0</v>
      </c>
      <c r="Q34" s="192">
        <f>'01-Mapa de riesgo-UO'!AO35</f>
        <v>0</v>
      </c>
      <c r="R34" s="393"/>
      <c r="S34" s="396"/>
      <c r="T34" s="396"/>
      <c r="U34" s="87">
        <f>'01-Mapa de riesgo-UO'!AV35</f>
        <v>0</v>
      </c>
      <c r="V34" s="87">
        <f>'01-Mapa de riesgo-UO'!AW35</f>
        <v>0</v>
      </c>
      <c r="W34" s="87">
        <f>'01-Mapa de riesgo-UO'!AY35</f>
        <v>0</v>
      </c>
      <c r="X34" s="193"/>
      <c r="Y34" s="193"/>
      <c r="Z34" s="193"/>
      <c r="AA34" s="193"/>
      <c r="AB34" s="395"/>
    </row>
    <row r="35" spans="1:28" ht="64.150000000000006" customHeight="1" x14ac:dyDescent="0.2">
      <c r="A35" s="423">
        <v>10</v>
      </c>
      <c r="B35" s="404" t="str">
        <f>'01-Mapa de riesgo-UO'!C36</f>
        <v>ADMINISTRACIÓN_INSTITUCIONAL</v>
      </c>
      <c r="C35" s="404" t="str">
        <f>'01-Mapa de riesgo-UO'!E36</f>
        <v>SECRETARIA_GENERAL</v>
      </c>
      <c r="D35" s="389" t="str">
        <f>'01-Mapa de riesgo-UO'!I36</f>
        <v>Estratégico</v>
      </c>
      <c r="E35" s="389" t="str">
        <f>'01-Mapa de riesgo-UO'!J36</f>
        <v xml:space="preserve">Incumplimiento en Normatividad Archivistica conforme a la actualización de los Instrumentos Archivisticos que deben soportar la Gestión Documental de las Entidades Públicas (TRD, CCD, SIC, MOREQ, TDA Tablas de Control de Acceso)  </v>
      </c>
      <c r="F35" s="389" t="str">
        <f>'01-Mapa de riesgo-UO'!K36</f>
        <v xml:space="preserve">Instrumentos archivisticos desactualizados y no alineados con los cambios institucionales </v>
      </c>
      <c r="G35" s="238" t="str">
        <f>'01-Mapa de riesgo-UO'!H36</f>
        <v>Cambios constantes en la Normativa Archivistica Nacional</v>
      </c>
      <c r="H35" s="389" t="str">
        <f>'01-Mapa de riesgo-UO'!L36</f>
        <v xml:space="preserve">Sanciones a la Institución por el incumplimiento a la normatividad archivistica     Falta de actualización de las Series Documentales         Desarticulación con los Sistemas Informáticos de la Institución y los cambios de soporte en las Series Documentales                      </v>
      </c>
      <c r="I35" s="401" t="str">
        <f>'01-Mapa de riesgo-UO'!AS36</f>
        <v>LEVE</v>
      </c>
      <c r="J35" s="389" t="str">
        <f>'01-Mapa de riesgo-UO'!AT36</f>
        <v>No. de instrumentos desactualizados / total de instrumentos archivisticos * 100</v>
      </c>
      <c r="K35" s="397">
        <v>0</v>
      </c>
      <c r="L35" s="400" t="s">
        <v>715</v>
      </c>
      <c r="M35" s="239" t="str">
        <f>IF('01-Mapa de riesgo-UO'!R36="No existen", "No existe control para el riesgo",'01-Mapa de riesgo-UO'!V36)</f>
        <v>Actualización Inventario documenta</v>
      </c>
      <c r="N35" s="239">
        <f>'01-Mapa de riesgo-UO'!AA36</f>
        <v>0</v>
      </c>
      <c r="O35" s="239" t="str">
        <f>'01-Mapa de riesgo-UO'!AF36</f>
        <v xml:space="preserve">Transitorio Administrativo III. Carlos Andrés Cabrera. </v>
      </c>
      <c r="P35" s="240" t="str">
        <f>'01-Mapa de riesgo-UO'!AK36</f>
        <v>Anual</v>
      </c>
      <c r="Q35" s="240" t="str">
        <f>'01-Mapa de riesgo-UO'!AO36</f>
        <v>Preventivo</v>
      </c>
      <c r="R35" s="401" t="str">
        <f>'01-Mapa de riesgo-UO'!AQ36</f>
        <v>ACEPTABLE</v>
      </c>
      <c r="S35" s="396" t="s">
        <v>716</v>
      </c>
      <c r="T35" s="396"/>
      <c r="U35" s="244" t="str">
        <f>'01-Mapa de riesgo-UO'!AV36</f>
        <v>ASUMIR</v>
      </c>
      <c r="V35" s="244">
        <f>'01-Mapa de riesgo-UO'!AW36</f>
        <v>0</v>
      </c>
      <c r="W35" s="244">
        <f>'01-Mapa de riesgo-UO'!AY36</f>
        <v>0</v>
      </c>
      <c r="X35" s="204"/>
      <c r="Y35" s="204"/>
      <c r="Z35" s="204"/>
      <c r="AA35" s="204"/>
      <c r="AB35" s="418" t="s">
        <v>669</v>
      </c>
    </row>
    <row r="36" spans="1:28" ht="64.150000000000006" customHeight="1" x14ac:dyDescent="0.2">
      <c r="A36" s="424"/>
      <c r="B36" s="404"/>
      <c r="C36" s="404"/>
      <c r="D36" s="389"/>
      <c r="E36" s="389"/>
      <c r="F36" s="389"/>
      <c r="G36" s="238" t="str">
        <f>'01-Mapa de riesgo-UO'!H37</f>
        <v>Modificaciones en la Estructura Organizacional y que tienen relación directa con los instrumentos archivisticos</v>
      </c>
      <c r="H36" s="389"/>
      <c r="I36" s="401"/>
      <c r="J36" s="389"/>
      <c r="K36" s="398"/>
      <c r="L36" s="400"/>
      <c r="M36" s="239" t="str">
        <f>IF('01-Mapa de riesgo-UO'!R37="No existen", "No existe control para el riesgo",'01-Mapa de riesgo-UO'!V37)</f>
        <v>Actualización TRD y CCD</v>
      </c>
      <c r="N36" s="239">
        <f>'01-Mapa de riesgo-UO'!AA37</f>
        <v>0</v>
      </c>
      <c r="O36" s="239" t="str">
        <f>'01-Mapa de riesgo-UO'!AF37</f>
        <v xml:space="preserve">Profesional I. Lina Maria Valencia Transitorio Administrativo III. Carlos Andrés Cabrera. </v>
      </c>
      <c r="P36" s="240" t="str">
        <f>'01-Mapa de riesgo-UO'!AK37</f>
        <v>No definida</v>
      </c>
      <c r="Q36" s="240" t="str">
        <f>'01-Mapa de riesgo-UO'!AO37</f>
        <v>Preventivo</v>
      </c>
      <c r="R36" s="401"/>
      <c r="S36" s="396" t="s">
        <v>717</v>
      </c>
      <c r="T36" s="396"/>
      <c r="U36" s="244" t="str">
        <f>'01-Mapa de riesgo-UO'!AV37</f>
        <v>ASUMIR</v>
      </c>
      <c r="V36" s="244">
        <f>'01-Mapa de riesgo-UO'!AW37</f>
        <v>0</v>
      </c>
      <c r="W36" s="244">
        <f>'01-Mapa de riesgo-UO'!AY37</f>
        <v>0</v>
      </c>
      <c r="X36" s="204"/>
      <c r="Y36" s="204"/>
      <c r="Z36" s="204"/>
      <c r="AA36" s="204"/>
      <c r="AB36" s="418"/>
    </row>
    <row r="37" spans="1:28" ht="64.150000000000006" customHeight="1" x14ac:dyDescent="0.2">
      <c r="A37" s="424"/>
      <c r="B37" s="404"/>
      <c r="C37" s="404"/>
      <c r="D37" s="389"/>
      <c r="E37" s="389"/>
      <c r="F37" s="389"/>
      <c r="G37" s="238" t="str">
        <f>'01-Mapa de riesgo-UO'!H38</f>
        <v>Falta de personal para desarrollar las actividades de actualización de los instrumentos</v>
      </c>
      <c r="H37" s="389"/>
      <c r="I37" s="401"/>
      <c r="J37" s="389"/>
      <c r="K37" s="398"/>
      <c r="L37" s="400"/>
      <c r="M37" s="239" t="str">
        <f>IF('01-Mapa de riesgo-UO'!R38="No existen", "No existe control para el riesgo",'01-Mapa de riesgo-UO'!V38)</f>
        <v>Actualización Programa de Gestión Documental (PGD)</v>
      </c>
      <c r="N37" s="239">
        <f>'01-Mapa de riesgo-UO'!AA38</f>
        <v>0</v>
      </c>
      <c r="O37" s="239" t="str">
        <f>'01-Mapa de riesgo-UO'!AF38</f>
        <v xml:space="preserve">Profesional I. Lina Maria Valencia Transitorio Administrativo III. Carlos Andrés Cabrera. </v>
      </c>
      <c r="P37" s="240" t="str">
        <f>'01-Mapa de riesgo-UO'!AK38</f>
        <v>No definida</v>
      </c>
      <c r="Q37" s="240" t="str">
        <f>'01-Mapa de riesgo-UO'!AO38</f>
        <v>Preventivo</v>
      </c>
      <c r="R37" s="401"/>
      <c r="S37" s="396" t="s">
        <v>718</v>
      </c>
      <c r="T37" s="396"/>
      <c r="U37" s="244" t="str">
        <f>'01-Mapa de riesgo-UO'!AV38</f>
        <v>ASUMIR</v>
      </c>
      <c r="V37" s="244">
        <f>'01-Mapa de riesgo-UO'!AW38</f>
        <v>0</v>
      </c>
      <c r="W37" s="244">
        <f>'01-Mapa de riesgo-UO'!AY38</f>
        <v>0</v>
      </c>
      <c r="X37" s="204"/>
      <c r="Y37" s="204"/>
      <c r="Z37" s="204"/>
      <c r="AA37" s="204"/>
      <c r="AB37" s="418"/>
    </row>
    <row r="38" spans="1:28" ht="64.150000000000006" customHeight="1" x14ac:dyDescent="0.2">
      <c r="A38" s="423">
        <v>11</v>
      </c>
      <c r="B38" s="404" t="str">
        <f>'01-Mapa de riesgo-UO'!C39</f>
        <v>DIRECCIONAMIENTO_INSTITUCIONAL</v>
      </c>
      <c r="C38" s="404" t="str">
        <f>'01-Mapa de riesgo-UO'!E39</f>
        <v>PLANEACIÓN</v>
      </c>
      <c r="D38" s="389" t="str">
        <f>'01-Mapa de riesgo-UO'!I39</f>
        <v>Corrupción</v>
      </c>
      <c r="E38" s="389" t="str">
        <f>'01-Mapa de riesgo-UO'!J39</f>
        <v>Ejecución inadecuada de proyectos (contratos, Ordenes contractuales,  resoluciones,  proyectos de operación comercial).</v>
      </c>
      <c r="F38" s="389" t="str">
        <f>'01-Mapa de riesgo-UO'!K39</f>
        <v>Incumplimiento en la  ejecución de proyectos (contratos, Ordenes de servicios, resoluciones, proyectos de operación comercial) en el desarrollo y ejecución en cada una de sus etapas</v>
      </c>
      <c r="G38" s="238" t="str">
        <f>'01-Mapa de riesgo-UO'!H39</f>
        <v xml:space="preserve">Desconocimiento de los  procedimientos contractuales y proyectos especiales  </v>
      </c>
      <c r="H38" s="389" t="str">
        <f>'01-Mapa de riesgo-UO'!L39</f>
        <v>Hallazgos por parte de entes de control
Detrimiento patrimonial
Incumplimiento de resultados</v>
      </c>
      <c r="I38" s="401" t="str">
        <f>'01-Mapa de riesgo-UO'!AS39</f>
        <v>MODERADO</v>
      </c>
      <c r="J38" s="389" t="str">
        <f>'01-Mapa de riesgo-UO'!AT39</f>
        <v>Proyectos ejecutados inadecuadamente /Total proyectos ejecutados</v>
      </c>
      <c r="K38" s="412">
        <v>1</v>
      </c>
      <c r="L38" s="400" t="s">
        <v>722</v>
      </c>
      <c r="M38" s="239" t="str">
        <f>IF('01-Mapa de riesgo-UO'!R39="No existen", "No existe control para el riesgo",'01-Mapa de riesgo-UO'!V39)</f>
        <v xml:space="preserve">Generar periodicamene alertas a los supervisores  e interventores frente al estado de los contratos y documentación contractual </v>
      </c>
      <c r="N38" s="239">
        <f>'01-Mapa de riesgo-UO'!AA39</f>
        <v>0</v>
      </c>
      <c r="O38" s="239" t="str">
        <f>'01-Mapa de riesgo-UO'!AF39</f>
        <v>Contratista</v>
      </c>
      <c r="P38" s="240" t="str">
        <f>'01-Mapa de riesgo-UO'!AK39</f>
        <v>Bimestral</v>
      </c>
      <c r="Q38" s="240" t="str">
        <f>'01-Mapa de riesgo-UO'!AO39</f>
        <v>Preventivo</v>
      </c>
      <c r="R38" s="401" t="str">
        <f>'01-Mapa de riesgo-UO'!AQ39</f>
        <v>FUERTE</v>
      </c>
      <c r="S38" s="409" t="s">
        <v>723</v>
      </c>
      <c r="T38" s="410"/>
      <c r="U38" s="244" t="str">
        <f>'01-Mapa de riesgo-UO'!AV39</f>
        <v>REDUCIR</v>
      </c>
      <c r="V38" s="244" t="str">
        <f>'01-Mapa de riesgo-UO'!AW39</f>
        <v>Difusión de tips al interior de la Oficina acerca del tema contractual, de supervisión e interventoría</v>
      </c>
      <c r="W38" s="244">
        <f>'01-Mapa de riesgo-UO'!AY39</f>
        <v>0</v>
      </c>
      <c r="X38" s="302" t="s">
        <v>255</v>
      </c>
      <c r="Y38" s="302" t="s">
        <v>725</v>
      </c>
      <c r="Z38" s="302" t="s">
        <v>261</v>
      </c>
      <c r="AA38" s="302"/>
      <c r="AB38" s="394" t="s">
        <v>726</v>
      </c>
    </row>
    <row r="39" spans="1:28" ht="64.150000000000006" customHeight="1" x14ac:dyDescent="0.2">
      <c r="A39" s="424"/>
      <c r="B39" s="404"/>
      <c r="C39" s="404"/>
      <c r="D39" s="389"/>
      <c r="E39" s="389"/>
      <c r="F39" s="389"/>
      <c r="G39" s="238" t="str">
        <f>'01-Mapa de riesgo-UO'!H40</f>
        <v>Bajo nivel de seguimiento periódico en la ejecución de proyectos (contratos, Ordenes de servicios, proyectos de operación comercial)</v>
      </c>
      <c r="H39" s="389"/>
      <c r="I39" s="401"/>
      <c r="J39" s="389"/>
      <c r="K39" s="398"/>
      <c r="L39" s="400"/>
      <c r="M39" s="239" t="str">
        <f>IF('01-Mapa de riesgo-UO'!R40="No existen", "No existe control para el riesgo",'01-Mapa de riesgo-UO'!V40)</f>
        <v xml:space="preserve">Designación de un profesional de seguimiento y control como apoyo a la interventoría y supervisión de proyectos (verificación de productos)
</v>
      </c>
      <c r="N39" s="239">
        <f>'01-Mapa de riesgo-UO'!AA40</f>
        <v>0</v>
      </c>
      <c r="O39" s="239" t="str">
        <f>'01-Mapa de riesgo-UO'!AF40</f>
        <v>Contratista</v>
      </c>
      <c r="P39" s="240" t="str">
        <f>'01-Mapa de riesgo-UO'!AK40</f>
        <v>Anual</v>
      </c>
      <c r="Q39" s="240" t="str">
        <f>'01-Mapa de riesgo-UO'!AO40</f>
        <v>Preventivo</v>
      </c>
      <c r="R39" s="401"/>
      <c r="S39" s="409" t="s">
        <v>724</v>
      </c>
      <c r="T39" s="410"/>
      <c r="U39" s="244" t="str">
        <f>'01-Mapa de riesgo-UO'!AV40</f>
        <v>REDUCIR</v>
      </c>
      <c r="V39" s="244" t="str">
        <f>'01-Mapa de riesgo-UO'!AW40</f>
        <v xml:space="preserve">Designación de un profesional de seguimiento y control como apoyo a la interventoría y supervisión de proyectos (verificación de productos)
Verificación de documentación de contratos de la oficina de Planeación </v>
      </c>
      <c r="W39" s="244">
        <f>'01-Mapa de riesgo-UO'!AY40</f>
        <v>0</v>
      </c>
      <c r="X39" s="302" t="s">
        <v>255</v>
      </c>
      <c r="Y39" s="302" t="s">
        <v>727</v>
      </c>
      <c r="Z39" s="302" t="s">
        <v>261</v>
      </c>
      <c r="AA39" s="302"/>
      <c r="AB39" s="395"/>
    </row>
    <row r="40" spans="1:28" ht="64.150000000000006" customHeight="1" x14ac:dyDescent="0.2">
      <c r="A40" s="424"/>
      <c r="B40" s="404"/>
      <c r="C40" s="404"/>
      <c r="D40" s="389"/>
      <c r="E40" s="389"/>
      <c r="F40" s="389"/>
      <c r="G40" s="238" t="str">
        <f>'01-Mapa de riesgo-UO'!H41</f>
        <v xml:space="preserve">Desarticulación de los procedimientos institucionales para el desarrollo y ejecución en cada una de sus etapas </v>
      </c>
      <c r="H40" s="389"/>
      <c r="I40" s="401"/>
      <c r="J40" s="389"/>
      <c r="K40" s="398"/>
      <c r="L40" s="400"/>
      <c r="M40" s="239" t="str">
        <f>IF('01-Mapa de riesgo-UO'!R41="No existen", "No existe control para el riesgo",'01-Mapa de riesgo-UO'!V41)</f>
        <v xml:space="preserve">Realizar porcesos de  inducción y/o reinducción donde se articulen los proceso de contratación e interventoría </v>
      </c>
      <c r="N40" s="239">
        <f>'01-Mapa de riesgo-UO'!AA41</f>
        <v>0</v>
      </c>
      <c r="O40" s="239" t="str">
        <f>'01-Mapa de riesgo-UO'!AF41</f>
        <v>Contratista</v>
      </c>
      <c r="P40" s="240" t="str">
        <f>'01-Mapa de riesgo-UO'!AK41</f>
        <v>Anual</v>
      </c>
      <c r="Q40" s="240" t="str">
        <f>'01-Mapa de riesgo-UO'!AO41</f>
        <v>Preventivo</v>
      </c>
      <c r="R40" s="401"/>
      <c r="S40" s="400"/>
      <c r="T40" s="400"/>
      <c r="U40" s="244">
        <f>'01-Mapa de riesgo-UO'!AV41</f>
        <v>0</v>
      </c>
      <c r="V40" s="244">
        <f>'01-Mapa de riesgo-UO'!AW41</f>
        <v>0</v>
      </c>
      <c r="W40" s="244">
        <f>'01-Mapa de riesgo-UO'!AY41</f>
        <v>0</v>
      </c>
      <c r="X40" s="302"/>
      <c r="Y40" s="302"/>
      <c r="Z40" s="302"/>
      <c r="AA40" s="302"/>
      <c r="AB40" s="395"/>
    </row>
    <row r="41" spans="1:28" ht="64.150000000000006" customHeight="1" x14ac:dyDescent="0.2">
      <c r="A41" s="423">
        <v>12</v>
      </c>
      <c r="B41" s="404" t="str">
        <f>'01-Mapa de riesgo-UO'!C42</f>
        <v>ADMINISTRACIÓN_INSTITUCIONAL</v>
      </c>
      <c r="C41" s="404" t="str">
        <f>'01-Mapa de riesgo-UO'!E42</f>
        <v>PLANEACIÓN</v>
      </c>
      <c r="D41" s="389" t="str">
        <f>'01-Mapa de riesgo-UO'!I42</f>
        <v>Cumplimiento</v>
      </c>
      <c r="E41" s="389" t="str">
        <f>'01-Mapa de riesgo-UO'!J42</f>
        <v>Mala planeación del espacio físico.</v>
      </c>
      <c r="F41" s="389" t="str">
        <f>'01-Mapa de riesgo-UO'!K42</f>
        <v xml:space="preserve">Espacio fisico que no responde a las necesidades que originaron el proyecto y/o adecuación con  incumplimiento de normatividad. </v>
      </c>
      <c r="G41" s="238" t="str">
        <f>'01-Mapa de riesgo-UO'!H42</f>
        <v xml:space="preserve">Cambio de diseño por peticion del usuario durante ejecucion de las obras </v>
      </c>
      <c r="H41" s="389" t="str">
        <f>'01-Mapa de riesgo-UO'!L42</f>
        <v>*insatisfaccion del usuario. 
*Imposibilidad de prestacion del servicio. 
*Incremento de costos de construcción. 
*Riesgo juridico con contratistas.  
*Mayores costos de mantenimiento.</v>
      </c>
      <c r="I41" s="401" t="str">
        <f>'01-Mapa de riesgo-UO'!AS42</f>
        <v>LEVE</v>
      </c>
      <c r="J41" s="389" t="str">
        <f>'01-Mapa de riesgo-UO'!AT42</f>
        <v>Espacios no recibidos por el usuario con funcionamiento inadecuado: Proyectos de obra nueva y adecuaciones terminadas en la vigencia/ Proyectos recibidos a satisfacción</v>
      </c>
      <c r="K41" s="397">
        <f>(12*100)/20</f>
        <v>60</v>
      </c>
      <c r="L41" s="400" t="s">
        <v>729</v>
      </c>
      <c r="M41" s="239" t="str">
        <f>IF('01-Mapa de riesgo-UO'!R42="No existen", "No existe control para el riesgo",'01-Mapa de riesgo-UO'!V42)</f>
        <v>Registro y consolidacion de la necesidad del usuario a traves del aplicativo y/o mediante actas de reunion y/o memorando y/o correos electronicos.</v>
      </c>
      <c r="N41" s="239">
        <f>'01-Mapa de riesgo-UO'!AA42</f>
        <v>0</v>
      </c>
      <c r="O41" s="239" t="str">
        <f>'01-Mapa de riesgo-UO'!AF42</f>
        <v xml:space="preserve">Transitorio administrativo profesional III   </v>
      </c>
      <c r="P41" s="240" t="str">
        <f>'01-Mapa de riesgo-UO'!AK42</f>
        <v>No definida</v>
      </c>
      <c r="Q41" s="240" t="str">
        <f>'01-Mapa de riesgo-UO'!AO42</f>
        <v>Preventivo</v>
      </c>
      <c r="R41" s="401" t="str">
        <f>'01-Mapa de riesgo-UO'!AQ42</f>
        <v>FUERTE</v>
      </c>
      <c r="S41" s="396" t="s">
        <v>730</v>
      </c>
      <c r="T41" s="396"/>
      <c r="U41" s="244" t="str">
        <f>'01-Mapa de riesgo-UO'!AV42</f>
        <v>ASUMIR</v>
      </c>
      <c r="V41" s="244">
        <f>'01-Mapa de riesgo-UO'!AW42</f>
        <v>0</v>
      </c>
      <c r="W41" s="244">
        <f>'01-Mapa de riesgo-UO'!AY42</f>
        <v>0</v>
      </c>
      <c r="X41" s="204"/>
      <c r="Y41" s="204"/>
      <c r="Z41" s="204"/>
      <c r="AA41" s="204"/>
      <c r="AB41" s="418" t="s">
        <v>669</v>
      </c>
    </row>
    <row r="42" spans="1:28" ht="64.150000000000006" customHeight="1" x14ac:dyDescent="0.2">
      <c r="A42" s="424"/>
      <c r="B42" s="404"/>
      <c r="C42" s="404"/>
      <c r="D42" s="389"/>
      <c r="E42" s="389"/>
      <c r="F42" s="389"/>
      <c r="G42" s="238" t="str">
        <f>'01-Mapa de riesgo-UO'!H43</f>
        <v xml:space="preserve">Falta de planeacion del proyecto </v>
      </c>
      <c r="H42" s="389"/>
      <c r="I42" s="401"/>
      <c r="J42" s="389"/>
      <c r="K42" s="398"/>
      <c r="L42" s="400"/>
      <c r="M42" s="239" t="str">
        <f>IF('01-Mapa de riesgo-UO'!R43="No existen", "No existe control para el riesgo",'01-Mapa de riesgo-UO'!V43)</f>
        <v>Cada proyecto de intervención de infraestructura debe contener (Estudios previos, diseños, presupuesto, especificaciones, en fase III)</v>
      </c>
      <c r="N42" s="239">
        <f>'01-Mapa de riesgo-UO'!AA43</f>
        <v>0</v>
      </c>
      <c r="O42" s="239" t="str">
        <f>'01-Mapa de riesgo-UO'!AF43</f>
        <v xml:space="preserve">Transitorio administrativo profesional III   </v>
      </c>
      <c r="P42" s="240" t="str">
        <f>'01-Mapa de riesgo-UO'!AK43</f>
        <v>No definida</v>
      </c>
      <c r="Q42" s="240" t="str">
        <f>'01-Mapa de riesgo-UO'!AO43</f>
        <v>Preventivo</v>
      </c>
      <c r="R42" s="401"/>
      <c r="S42" s="396" t="s">
        <v>730</v>
      </c>
      <c r="T42" s="396"/>
      <c r="U42" s="244">
        <f>'01-Mapa de riesgo-UO'!AV43</f>
        <v>0</v>
      </c>
      <c r="V42" s="244">
        <f>'01-Mapa de riesgo-UO'!AW43</f>
        <v>0</v>
      </c>
      <c r="W42" s="244">
        <f>'01-Mapa de riesgo-UO'!AY43</f>
        <v>0</v>
      </c>
      <c r="X42" s="204"/>
      <c r="Y42" s="204"/>
      <c r="Z42" s="204"/>
      <c r="AA42" s="204"/>
      <c r="AB42" s="418"/>
    </row>
    <row r="43" spans="1:28" ht="103.5" customHeight="1" x14ac:dyDescent="0.2">
      <c r="A43" s="424"/>
      <c r="B43" s="404"/>
      <c r="C43" s="404"/>
      <c r="D43" s="389"/>
      <c r="E43" s="389"/>
      <c r="F43" s="389"/>
      <c r="G43" s="238" t="str">
        <f>'01-Mapa de riesgo-UO'!H44</f>
        <v>Cambio y actualizacion de normativas de construccion.</v>
      </c>
      <c r="H43" s="389"/>
      <c r="I43" s="401"/>
      <c r="J43" s="389"/>
      <c r="K43" s="398"/>
      <c r="L43" s="400"/>
      <c r="M43" s="239" t="str">
        <f>IF('01-Mapa de riesgo-UO'!R44="No existen", "No existe control para el riesgo",'01-Mapa de riesgo-UO'!V44)</f>
        <v xml:space="preserve">Se validan las intervenciones con las dependencias de la universidad relacionadas con el manejo de la planta fisica tales como seccion de mantenimiento y CRIE Centro de Recursos informaticos. </v>
      </c>
      <c r="N43" s="239">
        <f>'01-Mapa de riesgo-UO'!AA44</f>
        <v>0</v>
      </c>
      <c r="O43" s="239" t="str">
        <f>'01-Mapa de riesgo-UO'!AF44</f>
        <v xml:space="preserve">Transitorio administrativo profesional III   </v>
      </c>
      <c r="P43" s="240" t="str">
        <f>'01-Mapa de riesgo-UO'!AK44</f>
        <v>No definida</v>
      </c>
      <c r="Q43" s="240" t="str">
        <f>'01-Mapa de riesgo-UO'!AO44</f>
        <v>Preventivo</v>
      </c>
      <c r="R43" s="401"/>
      <c r="S43" s="396" t="s">
        <v>730</v>
      </c>
      <c r="T43" s="396"/>
      <c r="U43" s="244">
        <f>'01-Mapa de riesgo-UO'!AV44</f>
        <v>0</v>
      </c>
      <c r="V43" s="244">
        <f>'01-Mapa de riesgo-UO'!AW44</f>
        <v>0</v>
      </c>
      <c r="W43" s="244">
        <f>'01-Mapa de riesgo-UO'!AY44</f>
        <v>0</v>
      </c>
      <c r="X43" s="204"/>
      <c r="Y43" s="204"/>
      <c r="Z43" s="204"/>
      <c r="AA43" s="204"/>
      <c r="AB43" s="418"/>
    </row>
    <row r="44" spans="1:28" ht="64.150000000000006" customHeight="1" x14ac:dyDescent="0.2">
      <c r="A44" s="423">
        <v>13</v>
      </c>
      <c r="B44" s="404" t="str">
        <f>'01-Mapa de riesgo-UO'!C45</f>
        <v>ADMINISTRACIÓN_INSTITUCIONAL</v>
      </c>
      <c r="C44" s="404" t="str">
        <f>'01-Mapa de riesgo-UO'!E45</f>
        <v>RECURSOS INFORMÁTICOS Y EDUCATIVOS - CRIE</v>
      </c>
      <c r="D44" s="389" t="str">
        <f>'01-Mapa de riesgo-UO'!I45</f>
        <v>Tecnológico</v>
      </c>
      <c r="E44" s="389" t="str">
        <f>'01-Mapa de riesgo-UO'!J45</f>
        <v>Imposibilidad  para acceder a los sistemas de información que esten alojados en los servidores del campus universitario</v>
      </c>
      <c r="F44" s="389" t="str">
        <f>'01-Mapa de riesgo-UO'!K45</f>
        <v>No acceso fuera del campus universitario a los servicios de internet que ofrece la Universidad</v>
      </c>
      <c r="G44" s="238" t="str">
        <f>'01-Mapa de riesgo-UO'!H45</f>
        <v>Fallas en el sistema eléctrico</v>
      </c>
      <c r="H44" s="389" t="str">
        <f>'01-Mapa de riesgo-UO'!L45</f>
        <v>Incomunicación de la Universidad  a través de internet
Retrasos en los procesos académicos y administrativos ofrecidos a través de los servicios web
Pérdida de imagen</v>
      </c>
      <c r="I44" s="401" t="str">
        <f>'01-Mapa de riesgo-UO'!AS45</f>
        <v>LEVE</v>
      </c>
      <c r="J44" s="389" t="str">
        <f>'01-Mapa de riesgo-UO'!AT45</f>
        <v>Número de horas al mes sin fallas de conectividad a los sistemas de información/Número de horas del mes</v>
      </c>
      <c r="K44" s="397">
        <v>717</v>
      </c>
      <c r="L44" s="400" t="s">
        <v>761</v>
      </c>
      <c r="M44" s="239" t="str">
        <f>IF('01-Mapa de riesgo-UO'!R45="No existen", "No existe control para el riesgo",'01-Mapa de riesgo-UO'!V45)</f>
        <v>Sistema de respaldo eléctrico
Canal de respaldo con diferente proveedor</v>
      </c>
      <c r="N44" s="239" t="str">
        <f>'01-Mapa de riesgo-UO'!AA45</f>
        <v>Sistemas de transferencia de potencia, UPS, transformador y planta.</v>
      </c>
      <c r="O44" s="239" t="str">
        <f>'01-Mapa de riesgo-UO'!AF45</f>
        <v>Jefe Mantenimiento</v>
      </c>
      <c r="P44" s="240" t="str">
        <f>'01-Mapa de riesgo-UO'!AK45</f>
        <v>Diaria</v>
      </c>
      <c r="Q44" s="240" t="str">
        <f>'01-Mapa de riesgo-UO'!AO45</f>
        <v>Preventivo</v>
      </c>
      <c r="R44" s="401" t="str">
        <f>'01-Mapa de riesgo-UO'!AQ45</f>
        <v>FUERTE</v>
      </c>
      <c r="S44" s="396" t="s">
        <v>762</v>
      </c>
      <c r="T44" s="396"/>
      <c r="U44" s="244" t="str">
        <f>'01-Mapa de riesgo-UO'!AV45</f>
        <v>ASUMIR</v>
      </c>
      <c r="V44" s="244">
        <f>'01-Mapa de riesgo-UO'!AW45</f>
        <v>0</v>
      </c>
      <c r="W44" s="244">
        <f>'01-Mapa de riesgo-UO'!AY45</f>
        <v>0</v>
      </c>
      <c r="X44" s="204"/>
      <c r="Y44" s="204"/>
      <c r="Z44" s="204"/>
      <c r="AA44" s="204"/>
      <c r="AB44" s="418" t="s">
        <v>669</v>
      </c>
    </row>
    <row r="45" spans="1:28" ht="64.150000000000006" customHeight="1" x14ac:dyDescent="0.2">
      <c r="A45" s="424"/>
      <c r="B45" s="404"/>
      <c r="C45" s="404"/>
      <c r="D45" s="389"/>
      <c r="E45" s="389"/>
      <c r="F45" s="389"/>
      <c r="G45" s="238" t="str">
        <f>'01-Mapa de riesgo-UO'!H46</f>
        <v>Fallas en los equipos de conectividad o en el sistema de control ambiental</v>
      </c>
      <c r="H45" s="389"/>
      <c r="I45" s="401"/>
      <c r="J45" s="389"/>
      <c r="K45" s="398"/>
      <c r="L45" s="400"/>
      <c r="M45" s="239" t="str">
        <f>IF('01-Mapa de riesgo-UO'!R46="No existen", "No existe control para el riesgo",'01-Mapa de riesgo-UO'!V46)</f>
        <v>Monitoreo del estado del servicio</v>
      </c>
      <c r="N45" s="239" t="str">
        <f>'01-Mapa de riesgo-UO'!AA46</f>
        <v>Sistema de monitoreo con una empresa llamada Ingebyte. Monitoreo itnerno IMC.</v>
      </c>
      <c r="O45" s="239" t="str">
        <f>'01-Mapa de riesgo-UO'!AF46</f>
        <v>Profesional 2 Red de datos</v>
      </c>
      <c r="P45" s="240" t="str">
        <f>'01-Mapa de riesgo-UO'!AK46</f>
        <v>Diaria</v>
      </c>
      <c r="Q45" s="240" t="str">
        <f>'01-Mapa de riesgo-UO'!AO46</f>
        <v>Preventivo</v>
      </c>
      <c r="R45" s="401"/>
      <c r="S45" s="396" t="s">
        <v>762</v>
      </c>
      <c r="T45" s="396"/>
      <c r="U45" s="244">
        <f>'01-Mapa de riesgo-UO'!AV46</f>
        <v>0</v>
      </c>
      <c r="V45" s="244">
        <f>'01-Mapa de riesgo-UO'!AW46</f>
        <v>0</v>
      </c>
      <c r="W45" s="244">
        <f>'01-Mapa de riesgo-UO'!AY46</f>
        <v>0</v>
      </c>
      <c r="X45" s="204"/>
      <c r="Y45" s="204"/>
      <c r="Z45" s="204"/>
      <c r="AA45" s="204"/>
      <c r="AB45" s="418"/>
    </row>
    <row r="46" spans="1:28" ht="64.150000000000006" customHeight="1" x14ac:dyDescent="0.2">
      <c r="A46" s="424"/>
      <c r="B46" s="404"/>
      <c r="C46" s="404"/>
      <c r="D46" s="389"/>
      <c r="E46" s="389"/>
      <c r="F46" s="389"/>
      <c r="G46" s="238">
        <f>'01-Mapa de riesgo-UO'!H47</f>
        <v>0</v>
      </c>
      <c r="H46" s="389"/>
      <c r="I46" s="401"/>
      <c r="J46" s="389"/>
      <c r="K46" s="398"/>
      <c r="L46" s="400"/>
      <c r="M46" s="239" t="str">
        <f>IF('01-Mapa de riesgo-UO'!R47="No existen", "No existe control para el riesgo",'01-Mapa de riesgo-UO'!V47)</f>
        <v>Equipos de conectividad redundantes
Equipos de control ambiental redundantes</v>
      </c>
      <c r="N46" s="239">
        <f>'01-Mapa de riesgo-UO'!AA47</f>
        <v>0</v>
      </c>
      <c r="O46" s="239">
        <f>'01-Mapa de riesgo-UO'!AF47</f>
        <v>0</v>
      </c>
      <c r="P46" s="240" t="str">
        <f>'01-Mapa de riesgo-UO'!AK47</f>
        <v>Diaria</v>
      </c>
      <c r="Q46" s="240" t="str">
        <f>'01-Mapa de riesgo-UO'!AO47</f>
        <v>Preventivo</v>
      </c>
      <c r="R46" s="401"/>
      <c r="S46" s="396" t="s">
        <v>762</v>
      </c>
      <c r="T46" s="396"/>
      <c r="U46" s="244">
        <f>'01-Mapa de riesgo-UO'!AV47</f>
        <v>0</v>
      </c>
      <c r="V46" s="244">
        <f>'01-Mapa de riesgo-UO'!AW47</f>
        <v>0</v>
      </c>
      <c r="W46" s="244">
        <f>'01-Mapa de riesgo-UO'!AY47</f>
        <v>0</v>
      </c>
      <c r="X46" s="204"/>
      <c r="Y46" s="204"/>
      <c r="Z46" s="204"/>
      <c r="AA46" s="204"/>
      <c r="AB46" s="418"/>
    </row>
    <row r="47" spans="1:28" ht="64.150000000000006" customHeight="1" x14ac:dyDescent="0.2">
      <c r="A47" s="423">
        <v>14</v>
      </c>
      <c r="B47" s="404" t="str">
        <f>'01-Mapa de riesgo-UO'!C48</f>
        <v>INTERNACIONALIZACIÓN</v>
      </c>
      <c r="C47" s="404" t="str">
        <f>'01-Mapa de riesgo-UO'!E48</f>
        <v>RELACIONES_INTERNACIONALES</v>
      </c>
      <c r="D47" s="389" t="str">
        <f>'01-Mapa de riesgo-UO'!I48</f>
        <v>Corrupción</v>
      </c>
      <c r="E47" s="389" t="str">
        <f>'01-Mapa de riesgo-UO'!J48</f>
        <v>Favorecer la postulación a una beca de movilidad académica internacional a un estudiante que no cumpla con los requisitos establecidos en la convocatoria UTP</v>
      </c>
      <c r="F47" s="389" t="str">
        <f>'01-Mapa de riesgo-UO'!K48</f>
        <v>Postular a un estudiante que no cumple con los requsitos estipulados por la convocatoria interna a una beca de movilidad académica</v>
      </c>
      <c r="G47" s="238" t="str">
        <f>'01-Mapa de riesgo-UO'!H48</f>
        <v>Que haya un conflicto de intereses entre el estudiante y las personas encargadas del proceso de movilidad.</v>
      </c>
      <c r="H47" s="389" t="str">
        <f>'01-Mapa de riesgo-UO'!L48</f>
        <v>Quitar la oportunidad de acceder a una beca a un estudiante que cumpla con todos los requisitos</v>
      </c>
      <c r="I47" s="401" t="str">
        <f>'01-Mapa de riesgo-UO'!AS48</f>
        <v>LEVE</v>
      </c>
      <c r="J47" s="389" t="str">
        <f>'01-Mapa de riesgo-UO'!AT48</f>
        <v>No.Estudiantes Postulados a Becas de Movilidad Academica  sin cumplimiento de Requisitos / No. Estudiantes Postulados a Becas de Movilidad</v>
      </c>
      <c r="K47" s="397">
        <v>0</v>
      </c>
      <c r="L47" s="400" t="s">
        <v>731</v>
      </c>
      <c r="M47" s="239" t="str">
        <f>IF('01-Mapa de riesgo-UO'!R48="No existen", "No existe control para el riesgo",'01-Mapa de riesgo-UO'!V48)</f>
        <v>Convocatorias  que establecen requisitos, condiciones y la evaluación por parte de un comité de selección.</v>
      </c>
      <c r="N47" s="239">
        <f>'01-Mapa de riesgo-UO'!AA48</f>
        <v>0</v>
      </c>
      <c r="O47" s="239" t="str">
        <f>'01-Mapa de riesgo-UO'!AF48</f>
        <v>Profesional</v>
      </c>
      <c r="P47" s="240" t="str">
        <f>'01-Mapa de riesgo-UO'!AK48</f>
        <v>Semestral</v>
      </c>
      <c r="Q47" s="240" t="str">
        <f>'01-Mapa de riesgo-UO'!AO48</f>
        <v>Preventivo</v>
      </c>
      <c r="R47" s="401" t="str">
        <f>'01-Mapa de riesgo-UO'!AQ48</f>
        <v>FUERTE</v>
      </c>
      <c r="S47" s="396" t="s">
        <v>732</v>
      </c>
      <c r="T47" s="396"/>
      <c r="U47" s="244" t="str">
        <f>'01-Mapa de riesgo-UO'!AV48</f>
        <v>ASUMIR</v>
      </c>
      <c r="V47" s="244">
        <f>'01-Mapa de riesgo-UO'!AW48</f>
        <v>0</v>
      </c>
      <c r="W47" s="244">
        <f>'01-Mapa de riesgo-UO'!AY48</f>
        <v>0</v>
      </c>
      <c r="X47" s="204"/>
      <c r="Y47" s="204"/>
      <c r="Z47" s="204"/>
      <c r="AA47" s="204"/>
      <c r="AB47" s="418" t="s">
        <v>669</v>
      </c>
    </row>
    <row r="48" spans="1:28" ht="64.150000000000006" customHeight="1" x14ac:dyDescent="0.2">
      <c r="A48" s="424"/>
      <c r="B48" s="404"/>
      <c r="C48" s="404"/>
      <c r="D48" s="389"/>
      <c r="E48" s="389"/>
      <c r="F48" s="389"/>
      <c r="G48" s="238" t="str">
        <f>'01-Mapa de riesgo-UO'!H49</f>
        <v>Que exista presión por parte de un funcionario de mayor jerarquia sobre las personas encargadas del proceso de movilidad.</v>
      </c>
      <c r="H48" s="389"/>
      <c r="I48" s="401"/>
      <c r="J48" s="389"/>
      <c r="K48" s="398"/>
      <c r="L48" s="400"/>
      <c r="M48" s="239">
        <f>IF('01-Mapa de riesgo-UO'!R49="No existen", "No existe control para el riesgo",'01-Mapa de riesgo-UO'!V49)</f>
        <v>0</v>
      </c>
      <c r="N48" s="239">
        <f>'01-Mapa de riesgo-UO'!AA49</f>
        <v>0</v>
      </c>
      <c r="O48" s="239">
        <f>'01-Mapa de riesgo-UO'!AF49</f>
        <v>0</v>
      </c>
      <c r="P48" s="240">
        <f>'01-Mapa de riesgo-UO'!AK49</f>
        <v>0</v>
      </c>
      <c r="Q48" s="240">
        <f>'01-Mapa de riesgo-UO'!AO49</f>
        <v>0</v>
      </c>
      <c r="R48" s="401"/>
      <c r="S48" s="400"/>
      <c r="T48" s="400"/>
      <c r="U48" s="244">
        <f>'01-Mapa de riesgo-UO'!AV49</f>
        <v>0</v>
      </c>
      <c r="V48" s="244">
        <f>'01-Mapa de riesgo-UO'!AW49</f>
        <v>0</v>
      </c>
      <c r="W48" s="244">
        <f>'01-Mapa de riesgo-UO'!AY49</f>
        <v>0</v>
      </c>
      <c r="X48" s="204"/>
      <c r="Y48" s="204"/>
      <c r="Z48" s="204"/>
      <c r="AA48" s="204"/>
      <c r="AB48" s="418"/>
    </row>
    <row r="49" spans="1:28" ht="64.150000000000006" customHeight="1" thickBot="1" x14ac:dyDescent="0.25">
      <c r="A49" s="424"/>
      <c r="B49" s="404"/>
      <c r="C49" s="404"/>
      <c r="D49" s="389"/>
      <c r="E49" s="389"/>
      <c r="F49" s="389"/>
      <c r="G49" s="238">
        <f>'01-Mapa de riesgo-UO'!H50</f>
        <v>0</v>
      </c>
      <c r="H49" s="389"/>
      <c r="I49" s="401"/>
      <c r="J49" s="389"/>
      <c r="K49" s="398"/>
      <c r="L49" s="400"/>
      <c r="M49" s="239">
        <f>IF('01-Mapa de riesgo-UO'!R50="No existen", "No existe control para el riesgo",'01-Mapa de riesgo-UO'!V50)</f>
        <v>0</v>
      </c>
      <c r="N49" s="239">
        <f>'01-Mapa de riesgo-UO'!AA50</f>
        <v>0</v>
      </c>
      <c r="O49" s="239">
        <f>'01-Mapa de riesgo-UO'!AF50</f>
        <v>0</v>
      </c>
      <c r="P49" s="240">
        <f>'01-Mapa de riesgo-UO'!AK50</f>
        <v>0</v>
      </c>
      <c r="Q49" s="240">
        <f>'01-Mapa de riesgo-UO'!AO50</f>
        <v>0</v>
      </c>
      <c r="R49" s="401"/>
      <c r="S49" s="400"/>
      <c r="T49" s="400"/>
      <c r="U49" s="244">
        <f>'01-Mapa de riesgo-UO'!AV50</f>
        <v>0</v>
      </c>
      <c r="V49" s="244">
        <f>'01-Mapa de riesgo-UO'!AW50</f>
        <v>0</v>
      </c>
      <c r="W49" s="244">
        <f>'01-Mapa de riesgo-UO'!AY50</f>
        <v>0</v>
      </c>
      <c r="X49" s="204"/>
      <c r="Y49" s="204"/>
      <c r="Z49" s="204"/>
      <c r="AA49" s="204"/>
      <c r="AB49" s="418"/>
    </row>
    <row r="50" spans="1:28" ht="64.150000000000006" customHeight="1" x14ac:dyDescent="0.2">
      <c r="A50" s="423">
        <v>15</v>
      </c>
      <c r="B50" s="404" t="str">
        <f>'01-Mapa de riesgo-UO'!C51</f>
        <v>CONTROL_SEGUIMIENTO</v>
      </c>
      <c r="C50" s="404" t="str">
        <f>'01-Mapa de riesgo-UO'!E51</f>
        <v>CONTROL_INTERNO</v>
      </c>
      <c r="D50" s="389" t="str">
        <f>'01-Mapa de riesgo-UO'!I51</f>
        <v>Corrupción</v>
      </c>
      <c r="E50" s="389" t="str">
        <f>'01-Mapa de riesgo-UO'!J51</f>
        <v>Favorecimiento en informes de auditoria o evaluación por intereses personales</v>
      </c>
      <c r="F50" s="389" t="str">
        <f>'01-Mapa de riesgo-UO'!K51</f>
        <v>Manipulación de informes de control interno, a través de la omisión de posibles actos de corrupción o irregularidades administrativas</v>
      </c>
      <c r="G50" s="238" t="str">
        <f>'01-Mapa de riesgo-UO'!H51</f>
        <v>Personal no idóneo que no atiende los valores de la institución o del servicio público</v>
      </c>
      <c r="H50" s="389" t="str">
        <f>'01-Mapa de riesgo-UO'!L51</f>
        <v>Información deficiente para la alta dirección que permita tomar decisiones para la mejora
Investigaciones disciplinarias
Afectación del buen nombre y reconocimiento de la Universidad</v>
      </c>
      <c r="I50" s="401" t="str">
        <f>'01-Mapa de riesgo-UO'!AS51</f>
        <v>LEVE</v>
      </c>
      <c r="J50" s="389" t="str">
        <f>'01-Mapa de riesgo-UO'!AT51</f>
        <v>No. De  investigaciones al personal de control interno derivadas de hechos de corrupción</v>
      </c>
      <c r="K50" s="420">
        <v>0</v>
      </c>
      <c r="L50" s="406" t="s">
        <v>733</v>
      </c>
      <c r="M50" s="239" t="str">
        <f>IF('01-Mapa de riesgo-UO'!R51="No existen", "No existe control para el riesgo",'01-Mapa de riesgo-UO'!V51)</f>
        <v>Verificacion de la aplicación del Manual de auditoria que incluye el marco ético para la auditoria interna en la Universidad</v>
      </c>
      <c r="N50" s="239">
        <f>'01-Mapa de riesgo-UO'!AA51</f>
        <v>0</v>
      </c>
      <c r="O50" s="239" t="str">
        <f>'01-Mapa de riesgo-UO'!AF51</f>
        <v>Jefe de Control Interno</v>
      </c>
      <c r="P50" s="240" t="str">
        <f>'01-Mapa de riesgo-UO'!AK51</f>
        <v>Anual</v>
      </c>
      <c r="Q50" s="240" t="str">
        <f>'01-Mapa de riesgo-UO'!AO51</f>
        <v>Preventivo</v>
      </c>
      <c r="R50" s="401" t="str">
        <f>'01-Mapa de riesgo-UO'!AQ51</f>
        <v>ACEPTABLE</v>
      </c>
      <c r="S50" s="396" t="s">
        <v>734</v>
      </c>
      <c r="T50" s="396"/>
      <c r="U50" s="244" t="str">
        <f>'01-Mapa de riesgo-UO'!AV51</f>
        <v>ASUMIR</v>
      </c>
      <c r="V50" s="244">
        <f>'01-Mapa de riesgo-UO'!AW51</f>
        <v>0</v>
      </c>
      <c r="W50" s="244">
        <f>'01-Mapa de riesgo-UO'!AY51</f>
        <v>0</v>
      </c>
      <c r="X50" s="204"/>
      <c r="Y50" s="204"/>
      <c r="Z50" s="204"/>
      <c r="AA50" s="204"/>
      <c r="AB50" s="418" t="s">
        <v>669</v>
      </c>
    </row>
    <row r="51" spans="1:28" ht="64.150000000000006" customHeight="1" x14ac:dyDescent="0.2">
      <c r="A51" s="424"/>
      <c r="B51" s="404"/>
      <c r="C51" s="404"/>
      <c r="D51" s="389"/>
      <c r="E51" s="389"/>
      <c r="F51" s="389"/>
      <c r="G51" s="238" t="str">
        <f>'01-Mapa de riesgo-UO'!H52</f>
        <v>Presión externa  al personal de control interno para favorecer a terceros</v>
      </c>
      <c r="H51" s="389"/>
      <c r="I51" s="401"/>
      <c r="J51" s="389"/>
      <c r="K51" s="421"/>
      <c r="L51" s="407"/>
      <c r="M51" s="239" t="str">
        <f>IF('01-Mapa de riesgo-UO'!R52="No existen", "No existe control para el riesgo",'01-Mapa de riesgo-UO'!V52)</f>
        <v>Verificacion de la aplicación de Procedimientos documentados de auditoria de control interno en el sistema integral de gestión</v>
      </c>
      <c r="N51" s="239">
        <f>'01-Mapa de riesgo-UO'!AA52</f>
        <v>0</v>
      </c>
      <c r="O51" s="239" t="str">
        <f>'01-Mapa de riesgo-UO'!AF52</f>
        <v>Jefe de Control Interno</v>
      </c>
      <c r="P51" s="240" t="str">
        <f>'01-Mapa de riesgo-UO'!AK52</f>
        <v>Anual</v>
      </c>
      <c r="Q51" s="240" t="str">
        <f>'01-Mapa de riesgo-UO'!AO52</f>
        <v>Preventivo</v>
      </c>
      <c r="R51" s="401"/>
      <c r="S51" s="403" t="s">
        <v>735</v>
      </c>
      <c r="T51" s="403"/>
      <c r="U51" s="244">
        <f>'01-Mapa de riesgo-UO'!AV52</f>
        <v>0</v>
      </c>
      <c r="V51" s="244">
        <f>'01-Mapa de riesgo-UO'!AW52</f>
        <v>0</v>
      </c>
      <c r="W51" s="244">
        <f>'01-Mapa de riesgo-UO'!AY52</f>
        <v>0</v>
      </c>
      <c r="X51" s="204"/>
      <c r="Y51" s="204"/>
      <c r="Z51" s="204"/>
      <c r="AA51" s="204"/>
      <c r="AB51" s="418"/>
    </row>
    <row r="52" spans="1:28" ht="64.150000000000006" customHeight="1" thickBot="1" x14ac:dyDescent="0.25">
      <c r="A52" s="424"/>
      <c r="B52" s="404"/>
      <c r="C52" s="404"/>
      <c r="D52" s="389"/>
      <c r="E52" s="389"/>
      <c r="F52" s="389"/>
      <c r="G52" s="238">
        <f>'01-Mapa de riesgo-UO'!H53</f>
        <v>0</v>
      </c>
      <c r="H52" s="389"/>
      <c r="I52" s="401"/>
      <c r="J52" s="389"/>
      <c r="K52" s="422"/>
      <c r="L52" s="408"/>
      <c r="M52" s="239">
        <f>IF('01-Mapa de riesgo-UO'!R53="No existen", "No existe control para el riesgo",'01-Mapa de riesgo-UO'!V53)</f>
        <v>0</v>
      </c>
      <c r="N52" s="239">
        <f>'01-Mapa de riesgo-UO'!AA53</f>
        <v>0</v>
      </c>
      <c r="O52" s="239">
        <f>'01-Mapa de riesgo-UO'!AF53</f>
        <v>0</v>
      </c>
      <c r="P52" s="240">
        <f>'01-Mapa de riesgo-UO'!AK53</f>
        <v>0</v>
      </c>
      <c r="Q52" s="240">
        <f>'01-Mapa de riesgo-UO'!AO53</f>
        <v>0</v>
      </c>
      <c r="R52" s="401"/>
      <c r="S52" s="400"/>
      <c r="T52" s="400"/>
      <c r="U52" s="244">
        <f>'01-Mapa de riesgo-UO'!AV53</f>
        <v>0</v>
      </c>
      <c r="V52" s="244">
        <f>'01-Mapa de riesgo-UO'!AW53</f>
        <v>0</v>
      </c>
      <c r="W52" s="244">
        <f>'01-Mapa de riesgo-UO'!AY53</f>
        <v>0</v>
      </c>
      <c r="X52" s="204"/>
      <c r="Y52" s="204"/>
      <c r="Z52" s="204"/>
      <c r="AA52" s="204"/>
      <c r="AB52" s="418"/>
    </row>
    <row r="53" spans="1:28" ht="64.150000000000006" customHeight="1" x14ac:dyDescent="0.2">
      <c r="A53" s="423">
        <v>16</v>
      </c>
      <c r="B53" s="404" t="str">
        <f>'01-Mapa de riesgo-UO'!C54</f>
        <v>BIENESTAR_INSTITUCIONAL</v>
      </c>
      <c r="C53" s="404" t="str">
        <f>'01-Mapa de riesgo-UO'!E54</f>
        <v>VICERRECTORÍA RESPONSABILIDAD SOCIAL Y BIENESTAR UNIVERSITARIO</v>
      </c>
      <c r="D53" s="389" t="str">
        <f>'01-Mapa de riesgo-UO'!I54</f>
        <v>Cumplimiento</v>
      </c>
      <c r="E53" s="389" t="str">
        <f>'01-Mapa de riesgo-UO'!J54</f>
        <v>No renovación de habilitación del servicio de salud integral de la UTP</v>
      </c>
      <c r="F53" s="389" t="str">
        <f>'01-Mapa de riesgo-UO'!K54</f>
        <v>La Universidad no es certificada por la Secretaría Departamental de Salud y el Ministerio de Salud para prestar servicios de atencón de baja complejidad: consulta odontológica, psicología, medicina general, prevención en salud bucal, servicio de esterilización, salud sexual y reproductiva, entre otros programas.</v>
      </c>
      <c r="G53" s="238" t="str">
        <f>'01-Mapa de riesgo-UO'!H54</f>
        <v>Cambios en la resolución en la  normatividad asociados a los servicios de habilitación</v>
      </c>
      <c r="H53" s="389" t="str">
        <f>'01-Mapa de riesgo-UO'!L54</f>
        <v>Cierre de los servicios de salud en la institución
Sanciones a la Universidad</v>
      </c>
      <c r="I53" s="401" t="str">
        <f>'01-Mapa de riesgo-UO'!AS54</f>
        <v>MODERADO</v>
      </c>
      <c r="J53" s="389" t="str">
        <f>'01-Mapa de riesgo-UO'!AT54</f>
        <v>(No. de servicios de salud habilitados / Total de servicios de salud prestados por Vicerrectoria de Responsabilidad Social y Bienestar Universitario) * 100</v>
      </c>
      <c r="K53" s="412">
        <v>0.8</v>
      </c>
      <c r="L53" s="399" t="s">
        <v>736</v>
      </c>
      <c r="M53" s="239" t="str">
        <f>IF('01-Mapa de riesgo-UO'!R54="No existen", "No existe control para el riesgo",'01-Mapa de riesgo-UO'!V54)</f>
        <v>Revisión del cumplimiento de los estándares de habilitación</v>
      </c>
      <c r="N53" s="239">
        <f>'01-Mapa de riesgo-UO'!AA54</f>
        <v>0</v>
      </c>
      <c r="O53" s="239" t="str">
        <f>'01-Mapa de riesgo-UO'!AF54</f>
        <v>Profesional contratista (líder de salud)</v>
      </c>
      <c r="P53" s="240" t="str">
        <f>'01-Mapa de riesgo-UO'!AK54</f>
        <v>No definida</v>
      </c>
      <c r="Q53" s="240" t="str">
        <f>'01-Mapa de riesgo-UO'!AO54</f>
        <v>Detectivo</v>
      </c>
      <c r="R53" s="401" t="str">
        <f>'01-Mapa de riesgo-UO'!AQ54</f>
        <v>DÉBIL</v>
      </c>
      <c r="S53" s="396" t="s">
        <v>737</v>
      </c>
      <c r="T53" s="396"/>
      <c r="U53" s="244" t="str">
        <f>'01-Mapa de riesgo-UO'!AV54</f>
        <v>REDUCIR</v>
      </c>
      <c r="V53" s="244" t="str">
        <f>'01-Mapa de riesgo-UO'!AW54</f>
        <v>Capacitar al personal involucrado en los servicios de salud  sobre las normas y estandares de habilitación de servicios de salud</v>
      </c>
      <c r="W53" s="244">
        <f>'01-Mapa de riesgo-UO'!AY54</f>
        <v>0</v>
      </c>
      <c r="X53" s="302" t="s">
        <v>255</v>
      </c>
      <c r="Y53" s="302" t="s">
        <v>739</v>
      </c>
      <c r="Z53" s="302" t="s">
        <v>261</v>
      </c>
      <c r="AA53" s="302" t="s">
        <v>740</v>
      </c>
      <c r="AB53" s="394" t="s">
        <v>663</v>
      </c>
    </row>
    <row r="54" spans="1:28" ht="64.150000000000006" customHeight="1" x14ac:dyDescent="0.2">
      <c r="A54" s="424"/>
      <c r="B54" s="404"/>
      <c r="C54" s="404"/>
      <c r="D54" s="389"/>
      <c r="E54" s="389"/>
      <c r="F54" s="389"/>
      <c r="G54" s="238">
        <f>'01-Mapa de riesgo-UO'!H55</f>
        <v>0</v>
      </c>
      <c r="H54" s="389"/>
      <c r="I54" s="401"/>
      <c r="J54" s="389"/>
      <c r="K54" s="398"/>
      <c r="L54" s="400"/>
      <c r="M54" s="239">
        <f>IF('01-Mapa de riesgo-UO'!R55="No existen", "No existe control para el riesgo",'01-Mapa de riesgo-UO'!V55)</f>
        <v>0</v>
      </c>
      <c r="N54" s="239">
        <f>'01-Mapa de riesgo-UO'!AA55</f>
        <v>0</v>
      </c>
      <c r="O54" s="239">
        <f>'01-Mapa de riesgo-UO'!AF55</f>
        <v>0</v>
      </c>
      <c r="P54" s="240">
        <f>'01-Mapa de riesgo-UO'!AK55</f>
        <v>0</v>
      </c>
      <c r="Q54" s="240">
        <f>'01-Mapa de riesgo-UO'!AO55</f>
        <v>0</v>
      </c>
      <c r="R54" s="401"/>
      <c r="S54" s="396" t="s">
        <v>738</v>
      </c>
      <c r="T54" s="396"/>
      <c r="U54" s="244" t="str">
        <f>'01-Mapa de riesgo-UO'!AV55</f>
        <v>REDUCIR</v>
      </c>
      <c r="V54" s="244" t="str">
        <f>'01-Mapa de riesgo-UO'!AW55</f>
        <v>Realizar procesos de asesoria, auditoria y revisión que permitan evaluar el grado de cumplimiento de los estandares de habilitación del servicio de salud</v>
      </c>
      <c r="W54" s="244">
        <f>'01-Mapa de riesgo-UO'!AY55</f>
        <v>0</v>
      </c>
      <c r="X54" s="302" t="s">
        <v>255</v>
      </c>
      <c r="Y54" s="302" t="s">
        <v>741</v>
      </c>
      <c r="Z54" s="302" t="s">
        <v>261</v>
      </c>
      <c r="AA54" s="302" t="s">
        <v>740</v>
      </c>
      <c r="AB54" s="395"/>
    </row>
    <row r="55" spans="1:28" ht="64.150000000000006" customHeight="1" x14ac:dyDescent="0.2">
      <c r="A55" s="424"/>
      <c r="B55" s="404"/>
      <c r="C55" s="404"/>
      <c r="D55" s="389"/>
      <c r="E55" s="389"/>
      <c r="F55" s="389"/>
      <c r="G55" s="238">
        <f>'01-Mapa de riesgo-UO'!H56</f>
        <v>0</v>
      </c>
      <c r="H55" s="389"/>
      <c r="I55" s="401"/>
      <c r="J55" s="389"/>
      <c r="K55" s="398"/>
      <c r="L55" s="400"/>
      <c r="M55" s="239">
        <f>IF('01-Mapa de riesgo-UO'!R56="No existen", "No existe control para el riesgo",'01-Mapa de riesgo-UO'!V56)</f>
        <v>0</v>
      </c>
      <c r="N55" s="239">
        <f>'01-Mapa de riesgo-UO'!AA56</f>
        <v>0</v>
      </c>
      <c r="O55" s="239">
        <f>'01-Mapa de riesgo-UO'!AF56</f>
        <v>0</v>
      </c>
      <c r="P55" s="240">
        <f>'01-Mapa de riesgo-UO'!AK56</f>
        <v>0</v>
      </c>
      <c r="Q55" s="240">
        <f>'01-Mapa de riesgo-UO'!AO56</f>
        <v>0</v>
      </c>
      <c r="R55" s="401"/>
      <c r="S55" s="396"/>
      <c r="T55" s="396"/>
      <c r="U55" s="244" t="str">
        <f>'01-Mapa de riesgo-UO'!AV56</f>
        <v>REDUCIR</v>
      </c>
      <c r="V55" s="244" t="str">
        <f>'01-Mapa de riesgo-UO'!AW56</f>
        <v xml:space="preserve">Revizar y ajustar, si es del caso, la documentación asociada a la habilitación y normatividad aplicable </v>
      </c>
      <c r="W55" s="244">
        <f>'01-Mapa de riesgo-UO'!AY56</f>
        <v>0</v>
      </c>
      <c r="X55" s="302" t="s">
        <v>255</v>
      </c>
      <c r="Y55" s="302" t="s">
        <v>742</v>
      </c>
      <c r="Z55" s="302" t="s">
        <v>261</v>
      </c>
      <c r="AA55" s="302" t="s">
        <v>740</v>
      </c>
      <c r="AB55" s="395"/>
    </row>
    <row r="56" spans="1:28" ht="64.150000000000006" customHeight="1" x14ac:dyDescent="0.2">
      <c r="A56" s="423">
        <v>17</v>
      </c>
      <c r="B56" s="404" t="str">
        <f>'01-Mapa de riesgo-UO'!C57</f>
        <v>ADMINISTRACIÓN_INSTITUCIONAL</v>
      </c>
      <c r="C56" s="404" t="str">
        <f>'01-Mapa de riesgo-UO'!E57</f>
        <v>GESTIÓN_FINANCIERA</v>
      </c>
      <c r="D56" s="389" t="str">
        <f>'01-Mapa de riesgo-UO'!I57</f>
        <v>Financiero</v>
      </c>
      <c r="E56" s="389" t="str">
        <f>'01-Mapa de riesgo-UO'!J57</f>
        <v>Fraude eléctronico</v>
      </c>
      <c r="F56" s="389" t="str">
        <f>'01-Mapa de riesgo-UO'!K57</f>
        <v>Acceso no autorizado a la banca virtual</v>
      </c>
      <c r="G56" s="238" t="str">
        <f>'01-Mapa de riesgo-UO'!H57</f>
        <v>Falta de seguimiento a los protocolos definidos.</v>
      </c>
      <c r="H56" s="389" t="str">
        <f>'01-Mapa de riesgo-UO'!L57</f>
        <v xml:space="preserve">Detrimento patrimonial.           Exposición de la información financiera de la Universidad.  </v>
      </c>
      <c r="I56" s="401" t="str">
        <f>'01-Mapa de riesgo-UO'!AS57</f>
        <v>LEVE</v>
      </c>
      <c r="J56" s="389" t="str">
        <f>'01-Mapa de riesgo-UO'!AT57</f>
        <v>No. de accesos no autorizados</v>
      </c>
      <c r="K56" s="397">
        <v>0</v>
      </c>
      <c r="L56" s="399" t="s">
        <v>743</v>
      </c>
      <c r="M56" s="239" t="str">
        <f>IF('01-Mapa de riesgo-UO'!R57="No existen", "No existe control para el riesgo",'01-Mapa de riesgo-UO'!V57)</f>
        <v>Descripción en los manuales de  funciones en las personas que manejan recursos</v>
      </c>
      <c r="N56" s="239">
        <f>'01-Mapa de riesgo-UO'!AA57</f>
        <v>0</v>
      </c>
      <c r="O56" s="239" t="str">
        <f>'01-Mapa de riesgo-UO'!AF57</f>
        <v>Profesional XVII</v>
      </c>
      <c r="P56" s="240" t="str">
        <f>'01-Mapa de riesgo-UO'!AK57</f>
        <v>Anual</v>
      </c>
      <c r="Q56" s="240" t="str">
        <f>'01-Mapa de riesgo-UO'!AO57</f>
        <v>Preventivo</v>
      </c>
      <c r="R56" s="401" t="str">
        <f>'01-Mapa de riesgo-UO'!AQ57</f>
        <v>FUERTE</v>
      </c>
      <c r="S56" s="396"/>
      <c r="T56" s="396"/>
      <c r="U56" s="244" t="str">
        <f>'01-Mapa de riesgo-UO'!AV57</f>
        <v>ASUMIR</v>
      </c>
      <c r="V56" s="244">
        <f>'01-Mapa de riesgo-UO'!AW57</f>
        <v>0</v>
      </c>
      <c r="W56" s="244">
        <f>'01-Mapa de riesgo-UO'!AY57</f>
        <v>0</v>
      </c>
      <c r="X56" s="204"/>
      <c r="Y56" s="204"/>
      <c r="Z56" s="204"/>
      <c r="AA56" s="204"/>
      <c r="AB56" s="418" t="s">
        <v>669</v>
      </c>
    </row>
    <row r="57" spans="1:28" ht="64.150000000000006" customHeight="1" x14ac:dyDescent="0.2">
      <c r="A57" s="424"/>
      <c r="B57" s="404"/>
      <c r="C57" s="404"/>
      <c r="D57" s="389"/>
      <c r="E57" s="389"/>
      <c r="F57" s="389"/>
      <c r="G57" s="238" t="str">
        <f>'01-Mapa de riesgo-UO'!H58</f>
        <v>Incumplimiento de los protocolos</v>
      </c>
      <c r="H57" s="389"/>
      <c r="I57" s="401"/>
      <c r="J57" s="389"/>
      <c r="K57" s="398"/>
      <c r="L57" s="400"/>
      <c r="M57" s="239" t="str">
        <f>IF('01-Mapa de riesgo-UO'!R58="No existen", "No existe control para el riesgo",'01-Mapa de riesgo-UO'!V58)</f>
        <v>Cambio de claves</v>
      </c>
      <c r="N57" s="239" t="str">
        <f>'01-Mapa de riesgo-UO'!AA58</f>
        <v>Software de las sucursales virtuales</v>
      </c>
      <c r="O57" s="239" t="str">
        <f>'01-Mapa de riesgo-UO'!AF58</f>
        <v>Profesional XIII
Ejecutivo 22
Ejecutivo 26</v>
      </c>
      <c r="P57" s="240" t="str">
        <f>'01-Mapa de riesgo-UO'!AK58</f>
        <v>Mensual</v>
      </c>
      <c r="Q57" s="240" t="str">
        <f>'01-Mapa de riesgo-UO'!AO58</f>
        <v>Preventivo</v>
      </c>
      <c r="R57" s="401"/>
      <c r="S57" s="396" t="s">
        <v>744</v>
      </c>
      <c r="T57" s="396"/>
      <c r="U57" s="244">
        <f>'01-Mapa de riesgo-UO'!AV58</f>
        <v>0</v>
      </c>
      <c r="V57" s="244">
        <f>'01-Mapa de riesgo-UO'!AW58</f>
        <v>0</v>
      </c>
      <c r="W57" s="244">
        <f>'01-Mapa de riesgo-UO'!AY58</f>
        <v>0</v>
      </c>
      <c r="X57" s="204"/>
      <c r="Y57" s="204"/>
      <c r="Z57" s="204"/>
      <c r="AA57" s="204"/>
      <c r="AB57" s="418"/>
    </row>
    <row r="58" spans="1:28" ht="64.150000000000006" customHeight="1" x14ac:dyDescent="0.2">
      <c r="A58" s="424"/>
      <c r="B58" s="404"/>
      <c r="C58" s="404"/>
      <c r="D58" s="389"/>
      <c r="E58" s="389"/>
      <c r="F58" s="389"/>
      <c r="G58" s="238" t="str">
        <f>'01-Mapa de riesgo-UO'!H59</f>
        <v>Ataques cibernéticos.</v>
      </c>
      <c r="H58" s="389"/>
      <c r="I58" s="401"/>
      <c r="J58" s="389"/>
      <c r="K58" s="398"/>
      <c r="L58" s="400"/>
      <c r="M58" s="239" t="str">
        <f>IF('01-Mapa de riesgo-UO'!R59="No existen", "No existe control para el riesgo",'01-Mapa de riesgo-UO'!V59)</f>
        <v>Manejo de  token</v>
      </c>
      <c r="N58" s="239" t="str">
        <f>'01-Mapa de riesgo-UO'!AA59</f>
        <v>Software bancario para uso de los cuentadantes</v>
      </c>
      <c r="O58" s="239" t="str">
        <f>'01-Mapa de riesgo-UO'!AF59</f>
        <v>Profesional XIII
Ejecutivo 22
Ejecutivo 26</v>
      </c>
      <c r="P58" s="240" t="str">
        <f>'01-Mapa de riesgo-UO'!AK59</f>
        <v>No definida</v>
      </c>
      <c r="Q58" s="240" t="str">
        <f>'01-Mapa de riesgo-UO'!AO59</f>
        <v>Preventivo</v>
      </c>
      <c r="R58" s="401"/>
      <c r="S58" s="396" t="s">
        <v>745</v>
      </c>
      <c r="T58" s="396"/>
      <c r="U58" s="244">
        <f>'01-Mapa de riesgo-UO'!AV59</f>
        <v>0</v>
      </c>
      <c r="V58" s="244">
        <f>'01-Mapa de riesgo-UO'!AW59</f>
        <v>0</v>
      </c>
      <c r="W58" s="244">
        <f>'01-Mapa de riesgo-UO'!AY59</f>
        <v>0</v>
      </c>
      <c r="X58" s="204"/>
      <c r="Y58" s="204"/>
      <c r="Z58" s="204"/>
      <c r="AA58" s="204"/>
      <c r="AB58" s="418"/>
    </row>
    <row r="59" spans="1:28" ht="64.150000000000006" customHeight="1" x14ac:dyDescent="0.2">
      <c r="A59" s="423">
        <v>18</v>
      </c>
      <c r="B59" s="404" t="str">
        <f>'01-Mapa de riesgo-UO'!C60</f>
        <v>ADMINISTRACIÓN_INSTITUCIONAL</v>
      </c>
      <c r="C59" s="404" t="str">
        <f>'01-Mapa de riesgo-UO'!E60</f>
        <v>GESTIÓN_FINANCIERA</v>
      </c>
      <c r="D59" s="389" t="str">
        <f>'01-Mapa de riesgo-UO'!I60</f>
        <v>Corrupción</v>
      </c>
      <c r="E59" s="389" t="str">
        <f>'01-Mapa de riesgo-UO'!J60</f>
        <v>Destinación indebida de recursos públicos.</v>
      </c>
      <c r="F59" s="389" t="str">
        <f>'01-Mapa de riesgo-UO'!K60</f>
        <v xml:space="preserve">Se configura cuando se destinan recursos públicos a finalidades distintas; o se realizan actuaciones de los funcionarios por fuera de las establecidas en la Constitución, en la ley o en la reglamentación interna. </v>
      </c>
      <c r="G59" s="238" t="str">
        <f>'01-Mapa de riesgo-UO'!H60</f>
        <v>Ausencia de valores éticos.</v>
      </c>
      <c r="H59" s="389" t="str">
        <f>'01-Mapa de riesgo-UO'!L60</f>
        <v>Detrimento patrimonial.
Sanciones disciplinarias, fiscales y/o penales.</v>
      </c>
      <c r="I59" s="401" t="str">
        <f>'01-Mapa de riesgo-UO'!AS60</f>
        <v>LEVE</v>
      </c>
      <c r="J59" s="389" t="str">
        <f>'01-Mapa de riesgo-UO'!AT60</f>
        <v>(Número de hechos sancionados por corrupción/# número de quejas por corrupción)*100%.</v>
      </c>
      <c r="K59" s="412">
        <v>0</v>
      </c>
      <c r="L59" s="400" t="s">
        <v>746</v>
      </c>
      <c r="M59" s="239" t="str">
        <f>IF('01-Mapa de riesgo-UO'!R60="No existen", "No existe control para el riesgo",'01-Mapa de riesgo-UO'!V60)</f>
        <v>Actualización de los procedimientos.</v>
      </c>
      <c r="N59" s="239">
        <f>'01-Mapa de riesgo-UO'!AA60</f>
        <v>0</v>
      </c>
      <c r="O59" s="239" t="str">
        <f>'01-Mapa de riesgo-UO'!AF60</f>
        <v>Ejecutivo 26</v>
      </c>
      <c r="P59" s="240" t="str">
        <f>'01-Mapa de riesgo-UO'!AK60</f>
        <v>Anual</v>
      </c>
      <c r="Q59" s="240" t="str">
        <f>'01-Mapa de riesgo-UO'!AO60</f>
        <v>Preventivo</v>
      </c>
      <c r="R59" s="401" t="str">
        <f>'01-Mapa de riesgo-UO'!AQ60</f>
        <v>ACEPTABLE</v>
      </c>
      <c r="S59" s="409" t="s">
        <v>748</v>
      </c>
      <c r="T59" s="410"/>
      <c r="U59" s="244" t="str">
        <f>'01-Mapa de riesgo-UO'!AV60</f>
        <v>ASUMIR</v>
      </c>
      <c r="V59" s="244">
        <f>'01-Mapa de riesgo-UO'!AW60</f>
        <v>0</v>
      </c>
      <c r="W59" s="244">
        <f>'01-Mapa de riesgo-UO'!AY60</f>
        <v>0</v>
      </c>
      <c r="X59" s="204"/>
      <c r="Y59" s="204"/>
      <c r="Z59" s="204"/>
      <c r="AA59" s="204"/>
      <c r="AB59" s="418" t="s">
        <v>669</v>
      </c>
    </row>
    <row r="60" spans="1:28" ht="64.150000000000006" customHeight="1" x14ac:dyDescent="0.2">
      <c r="A60" s="424"/>
      <c r="B60" s="404"/>
      <c r="C60" s="404"/>
      <c r="D60" s="389"/>
      <c r="E60" s="389"/>
      <c r="F60" s="389"/>
      <c r="G60" s="238">
        <f>'01-Mapa de riesgo-UO'!H61</f>
        <v>0</v>
      </c>
      <c r="H60" s="389"/>
      <c r="I60" s="401"/>
      <c r="J60" s="389"/>
      <c r="K60" s="398"/>
      <c r="L60" s="400"/>
      <c r="M60" s="239">
        <f>IF('01-Mapa de riesgo-UO'!R61="No existen", "No existe control para el riesgo",'01-Mapa de riesgo-UO'!V61)</f>
        <v>0</v>
      </c>
      <c r="N60" s="239">
        <f>'01-Mapa de riesgo-UO'!AA61</f>
        <v>0</v>
      </c>
      <c r="O60" s="239">
        <f>'01-Mapa de riesgo-UO'!AF61</f>
        <v>0</v>
      </c>
      <c r="P60" s="240">
        <f>'01-Mapa de riesgo-UO'!AK61</f>
        <v>0</v>
      </c>
      <c r="Q60" s="240">
        <f>'01-Mapa de riesgo-UO'!AO61</f>
        <v>0</v>
      </c>
      <c r="R60" s="401"/>
      <c r="S60" s="400"/>
      <c r="T60" s="400"/>
      <c r="U60" s="244">
        <f>'01-Mapa de riesgo-UO'!AV61</f>
        <v>0</v>
      </c>
      <c r="V60" s="244">
        <f>'01-Mapa de riesgo-UO'!AW61</f>
        <v>0</v>
      </c>
      <c r="W60" s="244">
        <f>'01-Mapa de riesgo-UO'!AY61</f>
        <v>0</v>
      </c>
      <c r="X60" s="204"/>
      <c r="Y60" s="204"/>
      <c r="Z60" s="204"/>
      <c r="AA60" s="204"/>
      <c r="AB60" s="418"/>
    </row>
    <row r="61" spans="1:28" ht="64.150000000000006" customHeight="1" x14ac:dyDescent="0.2">
      <c r="A61" s="424"/>
      <c r="B61" s="404"/>
      <c r="C61" s="404"/>
      <c r="D61" s="389"/>
      <c r="E61" s="389"/>
      <c r="F61" s="389"/>
      <c r="G61" s="238">
        <f>'01-Mapa de riesgo-UO'!H62</f>
        <v>0</v>
      </c>
      <c r="H61" s="389"/>
      <c r="I61" s="401"/>
      <c r="J61" s="389"/>
      <c r="K61" s="398"/>
      <c r="L61" s="400"/>
      <c r="M61" s="239">
        <f>IF('01-Mapa de riesgo-UO'!R62="No existen", "No existe control para el riesgo",'01-Mapa de riesgo-UO'!V62)</f>
        <v>0</v>
      </c>
      <c r="N61" s="239">
        <f>'01-Mapa de riesgo-UO'!AA62</f>
        <v>0</v>
      </c>
      <c r="O61" s="239">
        <f>'01-Mapa de riesgo-UO'!AF62</f>
        <v>0</v>
      </c>
      <c r="P61" s="240">
        <f>'01-Mapa de riesgo-UO'!AK62</f>
        <v>0</v>
      </c>
      <c r="Q61" s="240">
        <f>'01-Mapa de riesgo-UO'!AO62</f>
        <v>0</v>
      </c>
      <c r="R61" s="401"/>
      <c r="S61" s="400"/>
      <c r="T61" s="400"/>
      <c r="U61" s="244">
        <f>'01-Mapa de riesgo-UO'!AV62</f>
        <v>0</v>
      </c>
      <c r="V61" s="244">
        <f>'01-Mapa de riesgo-UO'!AW62</f>
        <v>0</v>
      </c>
      <c r="W61" s="244">
        <f>'01-Mapa de riesgo-UO'!AY62</f>
        <v>0</v>
      </c>
      <c r="X61" s="204"/>
      <c r="Y61" s="204"/>
      <c r="Z61" s="204"/>
      <c r="AA61" s="204"/>
      <c r="AB61" s="418"/>
    </row>
    <row r="62" spans="1:28" ht="64.150000000000006" customHeight="1" x14ac:dyDescent="0.2">
      <c r="A62" s="423">
        <v>19</v>
      </c>
      <c r="B62" s="404" t="str">
        <f>'01-Mapa de riesgo-UO'!C63</f>
        <v>ADMINISTRACIÓN_INSTITUCIONAL</v>
      </c>
      <c r="C62" s="404" t="str">
        <f>'01-Mapa de riesgo-UO'!E63</f>
        <v>SECRETARIA_GENERAL</v>
      </c>
      <c r="D62" s="389" t="str">
        <f>'01-Mapa de riesgo-UO'!I63</f>
        <v>Corrupción</v>
      </c>
      <c r="E62" s="389" t="str">
        <f>'01-Mapa de riesgo-UO'!J63</f>
        <v xml:space="preserve">Tráfico de Influencias </v>
      </c>
      <c r="F62" s="389" t="str">
        <f>'01-Mapa de riesgo-UO'!K63</f>
        <v>Favorecimiento en el otorgamiento de derechos o toma de decisiones que competen a la Universidad</v>
      </c>
      <c r="G62" s="238" t="str">
        <f>'01-Mapa de riesgo-UO'!H63</f>
        <v>Utilización o manipulación de información reservada o clasificada que se encuentra disponible en la Secretaria General</v>
      </c>
      <c r="H62" s="389" t="str">
        <f>'01-Mapa de riesgo-UO'!L63</f>
        <v>Procesos legales y/o penales
Pérdida de la imagen institucional</v>
      </c>
      <c r="I62" s="401" t="str">
        <f>'01-Mapa de riesgo-UO'!AS63</f>
        <v>LEVE</v>
      </c>
      <c r="J62" s="389" t="str">
        <f>'01-Mapa de riesgo-UO'!AT63</f>
        <v>No. De derechos que son  otorgados sin el cumplimiento de requisitos</v>
      </c>
      <c r="K62" s="397">
        <v>0</v>
      </c>
      <c r="L62" s="400" t="s">
        <v>749</v>
      </c>
      <c r="M62" s="239" t="str">
        <f>IF('01-Mapa de riesgo-UO'!V63="No existen", "No existe control para el riesgo",'01-Mapa de riesgo-UO'!V63)</f>
        <v>Aplicación de los activos de información de acuerdo al Sistema de Seguridad de la Información</v>
      </c>
      <c r="N62" s="239" t="str">
        <f>'01-Mapa de riesgo-UO'!Z63</f>
        <v>Semiautomatico</v>
      </c>
      <c r="O62" s="239" t="str">
        <f>'01-Mapa de riesgo-UO'!AE63</f>
        <v>Asignado</v>
      </c>
      <c r="P62" s="240" t="str">
        <f>'01-Mapa de riesgo-UO'!AK63</f>
        <v>No definida</v>
      </c>
      <c r="Q62" s="240" t="str">
        <f>'01-Mapa de riesgo-UO'!AO63</f>
        <v>Preventivo</v>
      </c>
      <c r="R62" s="401" t="str">
        <f>'01-Mapa de riesgo-UO'!AQ63</f>
        <v>FUERTE</v>
      </c>
      <c r="S62" s="402" t="s">
        <v>750</v>
      </c>
      <c r="T62" s="396"/>
      <c r="U62" s="244" t="str">
        <f>'01-Mapa de riesgo-UO'!AV63</f>
        <v>ASUMIR</v>
      </c>
      <c r="V62" s="244">
        <f>'01-Mapa de riesgo-UO'!AW63</f>
        <v>0</v>
      </c>
      <c r="W62" s="244">
        <f>'01-Mapa de riesgo-UO'!AY63</f>
        <v>0</v>
      </c>
      <c r="X62" s="204"/>
      <c r="Y62" s="204"/>
      <c r="Z62" s="204"/>
      <c r="AA62" s="204"/>
      <c r="AB62" s="418" t="s">
        <v>669</v>
      </c>
    </row>
    <row r="63" spans="1:28" ht="64.150000000000006" customHeight="1" x14ac:dyDescent="0.2">
      <c r="A63" s="424"/>
      <c r="B63" s="404"/>
      <c r="C63" s="404"/>
      <c r="D63" s="389"/>
      <c r="E63" s="389"/>
      <c r="F63" s="389"/>
      <c r="G63" s="238">
        <f>'01-Mapa de riesgo-UO'!H64</f>
        <v>0</v>
      </c>
      <c r="H63" s="389"/>
      <c r="I63" s="401"/>
      <c r="J63" s="389"/>
      <c r="K63" s="398"/>
      <c r="L63" s="400"/>
      <c r="M63" s="239" t="str">
        <f>IF('01-Mapa de riesgo-UO'!V64="No existen", "No existe control para el riesgo",'01-Mapa de riesgo-UO'!V64)</f>
        <v>Capacitación al personal calificado con el fin de generar conciencia sobre la importancia de la información.</v>
      </c>
      <c r="N63" s="239" t="str">
        <f>'01-Mapa de riesgo-UO'!Z64</f>
        <v>Manual</v>
      </c>
      <c r="O63" s="239" t="str">
        <f>'01-Mapa de riesgo-UO'!AE64</f>
        <v>Asignado</v>
      </c>
      <c r="P63" s="261" t="str">
        <f>'01-Mapa de riesgo-UO'!AK64</f>
        <v>No definida</v>
      </c>
      <c r="Q63" s="261" t="str">
        <f>'01-Mapa de riesgo-UO'!AO64</f>
        <v>Preventivo</v>
      </c>
      <c r="R63" s="401"/>
      <c r="S63" s="402" t="s">
        <v>750</v>
      </c>
      <c r="T63" s="396"/>
      <c r="U63" s="244">
        <f>'01-Mapa de riesgo-UO'!AV64</f>
        <v>0</v>
      </c>
      <c r="V63" s="244">
        <f>'01-Mapa de riesgo-UO'!AW64</f>
        <v>0</v>
      </c>
      <c r="W63" s="244">
        <f>'01-Mapa de riesgo-UO'!AY64</f>
        <v>0</v>
      </c>
      <c r="X63" s="204"/>
      <c r="Y63" s="204"/>
      <c r="Z63" s="204"/>
      <c r="AA63" s="204"/>
      <c r="AB63" s="418"/>
    </row>
    <row r="64" spans="1:28" ht="64.150000000000006" customHeight="1" x14ac:dyDescent="0.2">
      <c r="A64" s="424"/>
      <c r="B64" s="404"/>
      <c r="C64" s="404"/>
      <c r="D64" s="389"/>
      <c r="E64" s="389"/>
      <c r="F64" s="389"/>
      <c r="G64" s="238">
        <f>'01-Mapa de riesgo-UO'!H65</f>
        <v>0</v>
      </c>
      <c r="H64" s="389"/>
      <c r="I64" s="401"/>
      <c r="J64" s="389"/>
      <c r="K64" s="398"/>
      <c r="L64" s="400"/>
      <c r="M64" s="239">
        <f>IF('01-Mapa de riesgo-UO'!V65="No existen", "No existe control para el riesgo",'01-Mapa de riesgo-UO'!V65)</f>
        <v>0</v>
      </c>
      <c r="N64" s="239">
        <f>'01-Mapa de riesgo-UO'!V65</f>
        <v>0</v>
      </c>
      <c r="O64" s="239">
        <f>'01-Mapa de riesgo-UO'!AE65</f>
        <v>0</v>
      </c>
      <c r="P64" s="261">
        <f>'01-Mapa de riesgo-UO'!AK65</f>
        <v>0</v>
      </c>
      <c r="Q64" s="261">
        <f>'01-Mapa de riesgo-UO'!AO65</f>
        <v>0</v>
      </c>
      <c r="R64" s="401"/>
      <c r="S64" s="396"/>
      <c r="T64" s="396"/>
      <c r="U64" s="244">
        <f>'01-Mapa de riesgo-UO'!AV65</f>
        <v>0</v>
      </c>
      <c r="V64" s="244">
        <f>'01-Mapa de riesgo-UO'!AW65</f>
        <v>0</v>
      </c>
      <c r="W64" s="244">
        <f>'01-Mapa de riesgo-UO'!AY65</f>
        <v>0</v>
      </c>
      <c r="X64" s="204"/>
      <c r="Y64" s="204"/>
      <c r="Z64" s="204"/>
      <c r="AA64" s="204"/>
      <c r="AB64" s="418"/>
    </row>
    <row r="65" spans="1:28" s="256" customFormat="1" ht="64.150000000000006" customHeight="1" x14ac:dyDescent="0.2">
      <c r="A65" s="423">
        <v>20</v>
      </c>
      <c r="B65" s="404" t="str">
        <f>'01-Mapa de riesgo-UO'!C66</f>
        <v>ADMINISTRACIÓN_INSTITUCIONAL</v>
      </c>
      <c r="C65" s="404" t="str">
        <f>'01-Mapa de riesgo-UO'!E66</f>
        <v>GESTIÓN_FINANCIERA</v>
      </c>
      <c r="D65" s="389" t="str">
        <f>'01-Mapa de riesgo-UO'!I66</f>
        <v>Contable</v>
      </c>
      <c r="E65" s="389" t="str">
        <f>'01-Mapa de riesgo-UO'!J66</f>
        <v>No fenecimiento de la cuenta debido al incumplimiento normativo y del manual de políticas contables en el desarrollo de actividades financieras</v>
      </c>
      <c r="F65" s="389" t="str">
        <f>'01-Mapa de riesgo-UO'!K66</f>
        <v>Registros contables no consistentes con la normas expedidades por el ente regulardor en la materia</v>
      </c>
      <c r="G65" s="238" t="str">
        <f>'01-Mapa de riesgo-UO'!H66</f>
        <v>Estados Financieros inconsistentes.</v>
      </c>
      <c r="H65" s="389" t="str">
        <f>'01-Mapa de riesgo-UO'!L66</f>
        <v xml:space="preserve">Hechos economicos sobre o subestimados,
Sanciones Disciplinarias
Estados Financieros no aprobados </v>
      </c>
      <c r="I65" s="401" t="str">
        <f>'01-Mapa de riesgo-UO'!AS66</f>
        <v>GRAVE</v>
      </c>
      <c r="J65" s="389" t="str">
        <f>'01-Mapa de riesgo-UO'!AT66</f>
        <v xml:space="preserve">No de Estados Financieros no  fenecidos en la vigencia auditada </v>
      </c>
      <c r="K65" s="397">
        <v>0</v>
      </c>
      <c r="L65" s="400" t="s">
        <v>751</v>
      </c>
      <c r="M65" s="239" t="str">
        <f>IF('01-Mapa de riesgo-UO'!V66="No existen", "No existe control para el riesgo",'01-Mapa de riesgo-UO'!V66)</f>
        <v>Consultas página Web de la CGN para determinar los cambio que hayan del marco  normativo aplicable a la Universidad</v>
      </c>
      <c r="N65" s="239" t="str">
        <f>'01-Mapa de riesgo-UO'!Z66</f>
        <v>Manual</v>
      </c>
      <c r="O65" s="239" t="str">
        <f>'01-Mapa de riesgo-UO'!AE66</f>
        <v>Asignado</v>
      </c>
      <c r="P65" s="281" t="str">
        <f>'01-Mapa de riesgo-UO'!AK66</f>
        <v>No definida</v>
      </c>
      <c r="Q65" s="281" t="str">
        <f>'01-Mapa de riesgo-UO'!AO66</f>
        <v>Preventivo</v>
      </c>
      <c r="R65" s="401" t="str">
        <f>'01-Mapa de riesgo-UO'!AQ66</f>
        <v>ACEPTABLE</v>
      </c>
      <c r="S65" s="396" t="s">
        <v>752</v>
      </c>
      <c r="T65" s="396"/>
      <c r="U65" s="244" t="str">
        <f>'01-Mapa de riesgo-UO'!AV66</f>
        <v>EVITAR</v>
      </c>
      <c r="V65" s="244" t="str">
        <f>'01-Mapa de riesgo-UO'!AW66</f>
        <v>Consultar la página de la CGN</v>
      </c>
      <c r="W65" s="244">
        <f>'01-Mapa de riesgo-UO'!AY66</f>
        <v>0</v>
      </c>
      <c r="X65" s="302" t="s">
        <v>264</v>
      </c>
      <c r="Y65" s="302" t="s">
        <v>754</v>
      </c>
      <c r="Z65" s="302" t="s">
        <v>265</v>
      </c>
      <c r="AA65" s="302" t="s">
        <v>755</v>
      </c>
      <c r="AB65" s="394" t="s">
        <v>663</v>
      </c>
    </row>
    <row r="66" spans="1:28" s="256" customFormat="1" ht="64.150000000000006" customHeight="1" x14ac:dyDescent="0.2">
      <c r="A66" s="424"/>
      <c r="B66" s="404"/>
      <c r="C66" s="404"/>
      <c r="D66" s="389"/>
      <c r="E66" s="389"/>
      <c r="F66" s="389"/>
      <c r="G66" s="238">
        <f>'01-Mapa de riesgo-UO'!H67</f>
        <v>0</v>
      </c>
      <c r="H66" s="389"/>
      <c r="I66" s="401"/>
      <c r="J66" s="389"/>
      <c r="K66" s="398"/>
      <c r="L66" s="400"/>
      <c r="M66" s="239">
        <f>IF('01-Mapa de riesgo-UO'!V67="No existen", "No existe control para el riesgo",'01-Mapa de riesgo-UO'!V67)</f>
        <v>0</v>
      </c>
      <c r="N66" s="239">
        <f>'01-Mapa de riesgo-UO'!Z67</f>
        <v>0</v>
      </c>
      <c r="O66" s="239">
        <f>'01-Mapa de riesgo-UO'!AE67</f>
        <v>0</v>
      </c>
      <c r="P66" s="281">
        <f>'01-Mapa de riesgo-UO'!AK67</f>
        <v>0</v>
      </c>
      <c r="Q66" s="281">
        <f>'01-Mapa de riesgo-UO'!AO67</f>
        <v>0</v>
      </c>
      <c r="R66" s="401"/>
      <c r="S66" s="396" t="s">
        <v>753</v>
      </c>
      <c r="T66" s="396"/>
      <c r="U66" s="244">
        <f>'01-Mapa de riesgo-UO'!AV67</f>
        <v>0</v>
      </c>
      <c r="V66" s="244">
        <f>'01-Mapa de riesgo-UO'!AW67</f>
        <v>0</v>
      </c>
      <c r="W66" s="244" t="e">
        <f>'01-Mapa de riesgo-UO'!#REF!</f>
        <v>#REF!</v>
      </c>
      <c r="X66" s="302"/>
      <c r="Y66" s="302"/>
      <c r="Z66" s="302"/>
      <c r="AA66" s="302"/>
      <c r="AB66" s="395"/>
    </row>
    <row r="67" spans="1:28" s="256" customFormat="1" ht="64.150000000000006" customHeight="1" x14ac:dyDescent="0.2">
      <c r="A67" s="424"/>
      <c r="B67" s="404"/>
      <c r="C67" s="404"/>
      <c r="D67" s="389"/>
      <c r="E67" s="389"/>
      <c r="F67" s="389"/>
      <c r="G67" s="238">
        <f>'01-Mapa de riesgo-UO'!H68</f>
        <v>0</v>
      </c>
      <c r="H67" s="389"/>
      <c r="I67" s="401"/>
      <c r="J67" s="389"/>
      <c r="K67" s="398"/>
      <c r="L67" s="400"/>
      <c r="M67" s="239">
        <f>IF('01-Mapa de riesgo-UO'!V68="No existen", "No existe control para el riesgo",'01-Mapa de riesgo-UO'!V68)</f>
        <v>0</v>
      </c>
      <c r="N67" s="239">
        <f>'01-Mapa de riesgo-UO'!V68</f>
        <v>0</v>
      </c>
      <c r="O67" s="239">
        <f>'01-Mapa de riesgo-UO'!AE68</f>
        <v>0</v>
      </c>
      <c r="P67" s="281">
        <f>'01-Mapa de riesgo-UO'!AK68</f>
        <v>0</v>
      </c>
      <c r="Q67" s="281">
        <f>'01-Mapa de riesgo-UO'!AO68</f>
        <v>0</v>
      </c>
      <c r="R67" s="401"/>
      <c r="S67" s="400"/>
      <c r="T67" s="400"/>
      <c r="U67" s="244">
        <f>'01-Mapa de riesgo-UO'!AV68</f>
        <v>0</v>
      </c>
      <c r="V67" s="244">
        <f>'01-Mapa de riesgo-UO'!AW68</f>
        <v>0</v>
      </c>
      <c r="W67" s="244" t="e">
        <f>'01-Mapa de riesgo-UO'!#REF!</f>
        <v>#REF!</v>
      </c>
      <c r="X67" s="302"/>
      <c r="Y67" s="302"/>
      <c r="Z67" s="302"/>
      <c r="AA67" s="302"/>
      <c r="AB67" s="395"/>
    </row>
    <row r="68" spans="1:28" s="256" customFormat="1" ht="64.150000000000006" customHeight="1" x14ac:dyDescent="0.2">
      <c r="A68" s="423">
        <v>21</v>
      </c>
      <c r="B68" s="404" t="str">
        <f>'01-Mapa de riesgo-UO'!C69</f>
        <v>ADMINISTRACIÓN_INSTITUCIONAL</v>
      </c>
      <c r="C68" s="404" t="str">
        <f>'01-Mapa de riesgo-UO'!E69</f>
        <v>COMUNICACIONES</v>
      </c>
      <c r="D68" s="389" t="str">
        <f>'01-Mapa de riesgo-UO'!I69</f>
        <v>Cumplimiento</v>
      </c>
      <c r="E68" s="389" t="str">
        <f>'01-Mapa de riesgo-UO'!J69</f>
        <v>Incumplimiento de las normas para el manejo de radio difusión de interes público que rige a Universitaria Estéreo</v>
      </c>
      <c r="F68" s="389" t="str">
        <f>'01-Mapa de riesgo-UO'!K69</f>
        <v xml:space="preserve"> No cumplir con los lineamientos legales y operacionales en el manejo de la información que se difunde a través de univerisitaria estéreo.</v>
      </c>
      <c r="G68" s="238" t="str">
        <f>'01-Mapa de riesgo-UO'!H69</f>
        <v>Falta socialización de los lineamientos de medios de comunicación Intitucionales</v>
      </c>
      <c r="H68" s="389" t="str">
        <f>'01-Mapa de riesgo-UO'!L69</f>
        <v xml:space="preserve">Pérdida vitalicia de la Licencia de Radio Difusión ante el MINITIC
Cierre definitivo de la emisora
Sanciones legales y económicas para la Universidad. </v>
      </c>
      <c r="I68" s="401" t="str">
        <f>'01-Mapa de riesgo-UO'!AS69</f>
        <v>GRAVE</v>
      </c>
      <c r="J68" s="389" t="str">
        <f>'01-Mapa de riesgo-UO'!AT69</f>
        <v xml:space="preserve"># detectados de incumplimientos de la ley 1341 del 2009 </v>
      </c>
      <c r="K68" s="283"/>
      <c r="L68" s="282"/>
      <c r="M68" s="239" t="str">
        <f>IF('01-Mapa de riesgo-UO'!V69="No existen", "No existe control para el riesgo",'01-Mapa de riesgo-UO'!V69)</f>
        <v>Directrices establecidas por la Dirección de Comunicaciones</v>
      </c>
      <c r="N68" s="239" t="str">
        <f>'01-Mapa de riesgo-UO'!Z69</f>
        <v>Manual</v>
      </c>
      <c r="O68" s="239" t="str">
        <f>'01-Mapa de riesgo-UO'!AE69</f>
        <v>Asignado</v>
      </c>
      <c r="P68" s="281" t="str">
        <f>'01-Mapa de riesgo-UO'!AK69</f>
        <v>No definida</v>
      </c>
      <c r="Q68" s="281" t="str">
        <f>'01-Mapa de riesgo-UO'!AO69</f>
        <v>Detectivo</v>
      </c>
      <c r="R68" s="401" t="str">
        <f>'01-Mapa de riesgo-UO'!AQ69</f>
        <v>ACEPTABLE</v>
      </c>
      <c r="S68" s="400"/>
      <c r="T68" s="400"/>
      <c r="U68" s="244" t="str">
        <f>'01-Mapa de riesgo-UO'!AV69</f>
        <v>COMPARTIR</v>
      </c>
      <c r="V68" s="244" t="str">
        <f>'01-Mapa de riesgo-UO'!AW69</f>
        <v>Revisión y aprobación de los manuales de estilo de medios internos institucionales</v>
      </c>
      <c r="W68" s="244" t="e">
        <f>'01-Mapa de riesgo-UO'!#REF!</f>
        <v>#REF!</v>
      </c>
      <c r="X68" s="282"/>
      <c r="Y68" s="282"/>
      <c r="Z68" s="282"/>
      <c r="AA68" s="282"/>
      <c r="AB68" s="284"/>
    </row>
    <row r="69" spans="1:28" s="256" customFormat="1" ht="64.150000000000006" customHeight="1" x14ac:dyDescent="0.2">
      <c r="A69" s="424"/>
      <c r="B69" s="404"/>
      <c r="C69" s="404"/>
      <c r="D69" s="389"/>
      <c r="E69" s="389"/>
      <c r="F69" s="389"/>
      <c r="G69" s="238" t="str">
        <f>'01-Mapa de riesgo-UO'!H70</f>
        <v>Omisión de las directrices internas y de la normatividad que rige a Universitaria Estereo</v>
      </c>
      <c r="H69" s="389"/>
      <c r="I69" s="401"/>
      <c r="J69" s="389"/>
      <c r="K69" s="283"/>
      <c r="L69" s="282"/>
      <c r="M69" s="239" t="str">
        <f>IF('01-Mapa de riesgo-UO'!V70="No existen", "No existe control para el riesgo",'01-Mapa de riesgo-UO'!V70)</f>
        <v>Acompañamiento permanente de la Oficina Jurídica de la Universidad</v>
      </c>
      <c r="N69" s="239" t="str">
        <f>'01-Mapa de riesgo-UO'!Z70</f>
        <v>Semiautomatico</v>
      </c>
      <c r="O69" s="239" t="str">
        <f>'01-Mapa de riesgo-UO'!AE70</f>
        <v>No asignado</v>
      </c>
      <c r="P69" s="281" t="str">
        <f>'01-Mapa de riesgo-UO'!AK70</f>
        <v>No definida</v>
      </c>
      <c r="Q69" s="281" t="str">
        <f>'01-Mapa de riesgo-UO'!AO70</f>
        <v>Preventivo</v>
      </c>
      <c r="R69" s="401"/>
      <c r="S69" s="400"/>
      <c r="T69" s="400"/>
      <c r="U69" s="244">
        <f>'01-Mapa de riesgo-UO'!AV70</f>
        <v>0</v>
      </c>
      <c r="V69" s="244">
        <f>'01-Mapa de riesgo-UO'!AW70</f>
        <v>0</v>
      </c>
      <c r="W69" s="244" t="e">
        <f>'01-Mapa de riesgo-UO'!#REF!</f>
        <v>#REF!</v>
      </c>
      <c r="X69" s="282"/>
      <c r="Y69" s="282"/>
      <c r="Z69" s="282"/>
      <c r="AA69" s="282"/>
      <c r="AB69" s="284"/>
    </row>
    <row r="70" spans="1:28" s="256" customFormat="1" ht="64.150000000000006" customHeight="1" x14ac:dyDescent="0.2">
      <c r="A70" s="424"/>
      <c r="B70" s="404"/>
      <c r="C70" s="404"/>
      <c r="D70" s="389"/>
      <c r="E70" s="389"/>
      <c r="F70" s="389"/>
      <c r="G70" s="238">
        <f>'01-Mapa de riesgo-UO'!H71</f>
        <v>0</v>
      </c>
      <c r="H70" s="389"/>
      <c r="I70" s="401"/>
      <c r="J70" s="389"/>
      <c r="K70" s="283"/>
      <c r="L70" s="282"/>
      <c r="M70" s="239" t="str">
        <f>IF('01-Mapa de riesgo-UO'!V71="No existen", "No existe control para el riesgo",'01-Mapa de riesgo-UO'!V71)</f>
        <v>Comité de programación para universitaria estéreo</v>
      </c>
      <c r="N70" s="239" t="str">
        <f>'01-Mapa de riesgo-UO'!V71</f>
        <v>Comité de programación para universitaria estéreo</v>
      </c>
      <c r="O70" s="239" t="str">
        <f>'01-Mapa de riesgo-UO'!AE71</f>
        <v>Asignado</v>
      </c>
      <c r="P70" s="281" t="str">
        <f>'01-Mapa de riesgo-UO'!AK71</f>
        <v>Mensual</v>
      </c>
      <c r="Q70" s="281" t="str">
        <f>'01-Mapa de riesgo-UO'!AO71</f>
        <v>Preventivo</v>
      </c>
      <c r="R70" s="401"/>
      <c r="S70" s="400"/>
      <c r="T70" s="400"/>
      <c r="U70" s="244">
        <f>'01-Mapa de riesgo-UO'!AV71</f>
        <v>0</v>
      </c>
      <c r="V70" s="244">
        <f>'01-Mapa de riesgo-UO'!AW71</f>
        <v>0</v>
      </c>
      <c r="W70" s="244" t="e">
        <f>'01-Mapa de riesgo-UO'!#REF!</f>
        <v>#REF!</v>
      </c>
      <c r="X70" s="282"/>
      <c r="Y70" s="282"/>
      <c r="Z70" s="282"/>
      <c r="AA70" s="282"/>
      <c r="AB70" s="284"/>
    </row>
    <row r="71" spans="1:28" s="256" customFormat="1" ht="64.150000000000006" customHeight="1" x14ac:dyDescent="0.2">
      <c r="A71" s="423">
        <v>22</v>
      </c>
      <c r="B71" s="404" t="str">
        <f>'01-Mapa de riesgo-UO'!C72</f>
        <v>ADMINISTRACIÓN_INSTITUCIONAL</v>
      </c>
      <c r="C71" s="404" t="str">
        <f>'01-Mapa de riesgo-UO'!E72</f>
        <v>COMUNICACIONES</v>
      </c>
      <c r="D71" s="389" t="str">
        <f>'01-Mapa de riesgo-UO'!I72</f>
        <v>Imagen</v>
      </c>
      <c r="E71" s="389" t="str">
        <f>'01-Mapa de riesgo-UO'!J72</f>
        <v>Divulgación de información errada o perjudicial para la institución</v>
      </c>
      <c r="F71" s="389" t="str">
        <f>'01-Mapa de riesgo-UO'!K72</f>
        <v>Publicación y divulgación a través de medios masivos de comunicación de información errada o parcial que pueda perjudicar la imagen que se tiene de la Universidad.</v>
      </c>
      <c r="G71" s="238" t="str">
        <f>'01-Mapa de riesgo-UO'!H72</f>
        <v>Socialización de los lineamientos de medios de comunicaciones institucionales</v>
      </c>
      <c r="H71" s="389" t="str">
        <f>'01-Mapa de riesgo-UO'!L72</f>
        <v>Crisis reputacional de la Universdad</v>
      </c>
      <c r="I71" s="401" t="str">
        <f>'01-Mapa de riesgo-UO'!AS72</f>
        <v>MODERADO</v>
      </c>
      <c r="J71" s="389" t="str">
        <f>'01-Mapa de riesgo-UO'!AT72</f>
        <v># de publicaciones de rectificaciones solicitadas por la Universidad a medios externos
# de rectificaciones que debe asumir la Universidad</v>
      </c>
      <c r="K71" s="283"/>
      <c r="L71" s="282"/>
      <c r="M71" s="239" t="str">
        <f>IF('01-Mapa de riesgo-UO'!V72="No existen", "No existe control para el riesgo",'01-Mapa de riesgo-UO'!V72)</f>
        <v>Lineamientos de medios de comunicación interna</v>
      </c>
      <c r="N71" s="239" t="str">
        <f>'01-Mapa de riesgo-UO'!Z72</f>
        <v>Manual</v>
      </c>
      <c r="O71" s="239" t="str">
        <f>'01-Mapa de riesgo-UO'!AE72</f>
        <v>Asignado</v>
      </c>
      <c r="P71" s="281" t="str">
        <f>'01-Mapa de riesgo-UO'!AK72</f>
        <v>No definida</v>
      </c>
      <c r="Q71" s="281" t="str">
        <f>'01-Mapa de riesgo-UO'!AO72</f>
        <v>Preventivo</v>
      </c>
      <c r="R71" s="401" t="str">
        <f>'01-Mapa de riesgo-UO'!AQ72</f>
        <v>ACEPTABLE</v>
      </c>
      <c r="S71" s="400"/>
      <c r="T71" s="400"/>
      <c r="U71" s="244" t="str">
        <f>'01-Mapa de riesgo-UO'!AV72</f>
        <v>COMPARTIR</v>
      </c>
      <c r="V71" s="244" t="str">
        <f>'01-Mapa de riesgo-UO'!AW72</f>
        <v>Socializar los lineamientos de los medios de comunicación interna</v>
      </c>
      <c r="W71" s="244" t="e">
        <f>'01-Mapa de riesgo-UO'!#REF!</f>
        <v>#REF!</v>
      </c>
      <c r="X71" s="282"/>
      <c r="Y71" s="282"/>
      <c r="Z71" s="282"/>
      <c r="AA71" s="282"/>
      <c r="AB71" s="284"/>
    </row>
    <row r="72" spans="1:28" s="256" customFormat="1" ht="64.150000000000006" customHeight="1" x14ac:dyDescent="0.2">
      <c r="A72" s="424"/>
      <c r="B72" s="404"/>
      <c r="C72" s="404"/>
      <c r="D72" s="389"/>
      <c r="E72" s="389"/>
      <c r="F72" s="389"/>
      <c r="G72" s="238" t="str">
        <f>'01-Mapa de riesgo-UO'!H73</f>
        <v>No establecimiento de voceros oficiales de la institución</v>
      </c>
      <c r="H72" s="389"/>
      <c r="I72" s="401"/>
      <c r="J72" s="389"/>
      <c r="K72" s="283"/>
      <c r="L72" s="282"/>
      <c r="M72" s="239" t="str">
        <f>IF('01-Mapa de riesgo-UO'!V73="No existen", "No existe control para el riesgo",'01-Mapa de riesgo-UO'!V73)</f>
        <v>Directrices establecidas por la Dirección de Comunicaciones</v>
      </c>
      <c r="N72" s="239" t="str">
        <f>'01-Mapa de riesgo-UO'!Z73</f>
        <v>Manual</v>
      </c>
      <c r="O72" s="239" t="str">
        <f>'01-Mapa de riesgo-UO'!AE73</f>
        <v>Asignado</v>
      </c>
      <c r="P72" s="281" t="str">
        <f>'01-Mapa de riesgo-UO'!AK73</f>
        <v>No definida</v>
      </c>
      <c r="Q72" s="281" t="str">
        <f>'01-Mapa de riesgo-UO'!AO73</f>
        <v>Preventivo</v>
      </c>
      <c r="R72" s="401"/>
      <c r="S72" s="400"/>
      <c r="T72" s="400"/>
      <c r="U72" s="244" t="str">
        <f>'01-Mapa de riesgo-UO'!AV73</f>
        <v>COMPARTIR</v>
      </c>
      <c r="V72" s="244" t="str">
        <f>'01-Mapa de riesgo-UO'!AW73</f>
        <v>Definir un manual de voceros oficiales por la Universidad</v>
      </c>
      <c r="W72" s="244" t="e">
        <f>'01-Mapa de riesgo-UO'!#REF!</f>
        <v>#REF!</v>
      </c>
      <c r="X72" s="282"/>
      <c r="Y72" s="282"/>
      <c r="Z72" s="282"/>
      <c r="AA72" s="282"/>
      <c r="AB72" s="284"/>
    </row>
    <row r="73" spans="1:28" s="256" customFormat="1" ht="64.150000000000006" customHeight="1" x14ac:dyDescent="0.2">
      <c r="A73" s="424"/>
      <c r="B73" s="404"/>
      <c r="C73" s="404"/>
      <c r="D73" s="389"/>
      <c r="E73" s="389"/>
      <c r="F73" s="389"/>
      <c r="G73" s="238" t="str">
        <f>'01-Mapa de riesgo-UO'!H74</f>
        <v>Malas intenciones de actores externos por motivaciones personales</v>
      </c>
      <c r="H73" s="389"/>
      <c r="I73" s="401"/>
      <c r="J73" s="389"/>
      <c r="K73" s="283"/>
      <c r="L73" s="282"/>
      <c r="M73" s="239" t="str">
        <f>IF('01-Mapa de riesgo-UO'!V74="No existen", "No existe control para el riesgo",'01-Mapa de riesgo-UO'!V74)</f>
        <v>Revisión de publicaciones sobre la Universidad en medios externos</v>
      </c>
      <c r="N73" s="239" t="str">
        <f>'01-Mapa de riesgo-UO'!V74</f>
        <v>Revisión de publicaciones sobre la Universidad en medios externos</v>
      </c>
      <c r="O73" s="239" t="str">
        <f>'01-Mapa de riesgo-UO'!AE74</f>
        <v>Asignado</v>
      </c>
      <c r="P73" s="281" t="str">
        <f>'01-Mapa de riesgo-UO'!AK74</f>
        <v>Mensual</v>
      </c>
      <c r="Q73" s="281" t="str">
        <f>'01-Mapa de riesgo-UO'!AO74</f>
        <v>Detectivo</v>
      </c>
      <c r="R73" s="401"/>
      <c r="S73" s="400"/>
      <c r="T73" s="400"/>
      <c r="U73" s="244">
        <f>'01-Mapa de riesgo-UO'!AV74</f>
        <v>0</v>
      </c>
      <c r="V73" s="244">
        <f>'01-Mapa de riesgo-UO'!AW74</f>
        <v>0</v>
      </c>
      <c r="W73" s="244" t="e">
        <f>'01-Mapa de riesgo-UO'!#REF!</f>
        <v>#REF!</v>
      </c>
      <c r="X73" s="282"/>
      <c r="Y73" s="282"/>
      <c r="Z73" s="282"/>
      <c r="AA73" s="282"/>
      <c r="AB73" s="284"/>
    </row>
    <row r="74" spans="1:28" s="256" customFormat="1" ht="64.150000000000006" customHeight="1" x14ac:dyDescent="0.2">
      <c r="A74" s="423">
        <v>23</v>
      </c>
      <c r="B74" s="404" t="str">
        <f>'01-Mapa de riesgo-UO'!C75</f>
        <v>ADMINISTRACIÓN_INSTITUCIONAL</v>
      </c>
      <c r="C74" s="404" t="str">
        <f>'01-Mapa de riesgo-UO'!E75</f>
        <v>COMUNICACIONES</v>
      </c>
      <c r="D74" s="389" t="str">
        <f>'01-Mapa de riesgo-UO'!I75</f>
        <v>Corrupción</v>
      </c>
      <c r="E74" s="389" t="str">
        <f>'01-Mapa de riesgo-UO'!J75</f>
        <v>Manipulacion de los medios de comunicación de la Universidad</v>
      </c>
      <c r="F74" s="389" t="str">
        <f>'01-Mapa de riesgo-UO'!K75</f>
        <v>Uso indebido de los medios de comunicaciòn con el fin de favorecer a terceros o intereses particulares</v>
      </c>
      <c r="G74" s="238" t="str">
        <f>'01-Mapa de riesgo-UO'!H75</f>
        <v>Presiones por actores externos a la Universidad</v>
      </c>
      <c r="H74" s="389" t="str">
        <f>'01-Mapa de riesgo-UO'!L75</f>
        <v>Crisis reputacional de la Universdad
Sanciones legales para la Universidad</v>
      </c>
      <c r="I74" s="401" t="str">
        <f>'01-Mapa de riesgo-UO'!AS75</f>
        <v>MODERADO</v>
      </c>
      <c r="J74" s="389" t="str">
        <f>'01-Mapa de riesgo-UO'!AT75</f>
        <v># de Casos detectados de manipulacion de medios</v>
      </c>
      <c r="K74" s="283"/>
      <c r="L74" s="282"/>
      <c r="M74" s="239" t="str">
        <f>IF('01-Mapa de riesgo-UO'!V75="No existen", "No existe control para el riesgo",'01-Mapa de riesgo-UO'!V75)</f>
        <v>Directrices establecidas por la Dirección de Comunicaciones</v>
      </c>
      <c r="N74" s="239" t="str">
        <f>'01-Mapa de riesgo-UO'!Z75</f>
        <v>Manual</v>
      </c>
      <c r="O74" s="239" t="str">
        <f>'01-Mapa de riesgo-UO'!AE75</f>
        <v>Asignado</v>
      </c>
      <c r="P74" s="281" t="str">
        <f>'01-Mapa de riesgo-UO'!AK75</f>
        <v>No definida</v>
      </c>
      <c r="Q74" s="281" t="str">
        <f>'01-Mapa de riesgo-UO'!AO75</f>
        <v>Detectivo</v>
      </c>
      <c r="R74" s="401" t="str">
        <f>'01-Mapa de riesgo-UO'!AQ75</f>
        <v>ACEPTABLE</v>
      </c>
      <c r="S74" s="400"/>
      <c r="T74" s="400"/>
      <c r="U74" s="244" t="str">
        <f>'01-Mapa de riesgo-UO'!AV75</f>
        <v>COMPARTIR</v>
      </c>
      <c r="V74" s="244" t="str">
        <f>'01-Mapa de riesgo-UO'!AW75</f>
        <v>Formalizar los manuales de estilo de los medios de comunicación interna en la página web</v>
      </c>
      <c r="W74" s="244" t="e">
        <f>'01-Mapa de riesgo-UO'!#REF!</f>
        <v>#REF!</v>
      </c>
      <c r="X74" s="282"/>
      <c r="Y74" s="282"/>
      <c r="Z74" s="282"/>
      <c r="AA74" s="282"/>
      <c r="AB74" s="284"/>
    </row>
    <row r="75" spans="1:28" s="256" customFormat="1" ht="64.150000000000006" customHeight="1" x14ac:dyDescent="0.2">
      <c r="A75" s="424"/>
      <c r="B75" s="404"/>
      <c r="C75" s="404"/>
      <c r="D75" s="389"/>
      <c r="E75" s="389"/>
      <c r="F75" s="389"/>
      <c r="G75" s="238" t="str">
        <f>'01-Mapa de riesgo-UO'!H76</f>
        <v>Falta de ética al interior de la Universidad</v>
      </c>
      <c r="H75" s="389"/>
      <c r="I75" s="401"/>
      <c r="J75" s="389"/>
      <c r="K75" s="283"/>
      <c r="L75" s="282"/>
      <c r="M75" s="239" t="str">
        <f>IF('01-Mapa de riesgo-UO'!V76="No existen", "No existe control para el riesgo",'01-Mapa de riesgo-UO'!V76)</f>
        <v>Comité de programación de emisora
1112-F07 - Solicitud programa en la emisora</v>
      </c>
      <c r="N75" s="239" t="str">
        <f>'01-Mapa de riesgo-UO'!Z76</f>
        <v>Manual</v>
      </c>
      <c r="O75" s="239" t="str">
        <f>'01-Mapa de riesgo-UO'!AE76</f>
        <v>Asignado</v>
      </c>
      <c r="P75" s="281" t="str">
        <f>'01-Mapa de riesgo-UO'!AK76</f>
        <v>Mensual</v>
      </c>
      <c r="Q75" s="281" t="str">
        <f>'01-Mapa de riesgo-UO'!AO76</f>
        <v>Preventivo</v>
      </c>
      <c r="R75" s="401"/>
      <c r="S75" s="400"/>
      <c r="T75" s="400"/>
      <c r="U75" s="244">
        <f>'01-Mapa de riesgo-UO'!AV76</f>
        <v>0</v>
      </c>
      <c r="V75" s="244">
        <f>'01-Mapa de riesgo-UO'!AW76</f>
        <v>0</v>
      </c>
      <c r="W75" s="244" t="e">
        <f>'01-Mapa de riesgo-UO'!#REF!</f>
        <v>#REF!</v>
      </c>
      <c r="X75" s="282"/>
      <c r="Y75" s="282"/>
      <c r="Z75" s="282"/>
      <c r="AA75" s="282"/>
      <c r="AB75" s="284"/>
    </row>
    <row r="76" spans="1:28" s="256" customFormat="1" ht="64.150000000000006" customHeight="1" x14ac:dyDescent="0.2">
      <c r="A76" s="424"/>
      <c r="B76" s="404"/>
      <c r="C76" s="404"/>
      <c r="D76" s="389"/>
      <c r="E76" s="389"/>
      <c r="F76" s="389"/>
      <c r="G76" s="238" t="str">
        <f>'01-Mapa de riesgo-UO'!H77</f>
        <v>Falta de formalización de lineamientos para la publicacion en medios institucionales</v>
      </c>
      <c r="H76" s="389"/>
      <c r="I76" s="401"/>
      <c r="J76" s="389"/>
      <c r="K76" s="283"/>
      <c r="L76" s="282"/>
      <c r="M76" s="239">
        <f>IF('01-Mapa de riesgo-UO'!V77="No existen", "No existe control para el riesgo",'01-Mapa de riesgo-UO'!V77)</f>
        <v>0</v>
      </c>
      <c r="N76" s="239">
        <f>'01-Mapa de riesgo-UO'!V77</f>
        <v>0</v>
      </c>
      <c r="O76" s="239">
        <f>'01-Mapa de riesgo-UO'!AE77</f>
        <v>0</v>
      </c>
      <c r="P76" s="281">
        <f>'01-Mapa de riesgo-UO'!AK77</f>
        <v>0</v>
      </c>
      <c r="Q76" s="281">
        <f>'01-Mapa de riesgo-UO'!AO77</f>
        <v>0</v>
      </c>
      <c r="R76" s="401"/>
      <c r="S76" s="400"/>
      <c r="T76" s="400"/>
      <c r="U76" s="244">
        <f>'01-Mapa de riesgo-UO'!AV77</f>
        <v>0</v>
      </c>
      <c r="V76" s="244">
        <f>'01-Mapa de riesgo-UO'!AW77</f>
        <v>0</v>
      </c>
      <c r="W76" s="244" t="e">
        <f>'01-Mapa de riesgo-UO'!#REF!</f>
        <v>#REF!</v>
      </c>
      <c r="X76" s="282"/>
      <c r="Y76" s="282"/>
      <c r="Z76" s="282"/>
      <c r="AA76" s="282"/>
      <c r="AB76" s="284"/>
    </row>
    <row r="77" spans="1:28" ht="64.150000000000006" customHeight="1" x14ac:dyDescent="0.2">
      <c r="A77" s="425"/>
      <c r="B77" s="404" t="e">
        <f>'01-Mapa de riesgo-UO'!#REF!</f>
        <v>#REF!</v>
      </c>
      <c r="C77" s="404" t="e">
        <f>'01-Mapa de riesgo-UO'!#REF!</f>
        <v>#REF!</v>
      </c>
      <c r="D77" s="389" t="e">
        <f>'01-Mapa de riesgo-UO'!#REF!</f>
        <v>#REF!</v>
      </c>
      <c r="E77" s="389" t="e">
        <f>'01-Mapa de riesgo-UO'!#REF!</f>
        <v>#REF!</v>
      </c>
      <c r="F77" s="389" t="e">
        <f>'01-Mapa de riesgo-UO'!#REF!</f>
        <v>#REF!</v>
      </c>
      <c r="G77" s="238" t="e">
        <f>'01-Mapa de riesgo-UO'!#REF!</f>
        <v>#REF!</v>
      </c>
      <c r="H77" s="389" t="e">
        <f>'01-Mapa de riesgo-UO'!#REF!</f>
        <v>#REF!</v>
      </c>
      <c r="I77" s="401" t="e">
        <f>'01-Mapa de riesgo-UO'!#REF!</f>
        <v>#REF!</v>
      </c>
      <c r="J77" s="389" t="e">
        <f>'01-Mapa de riesgo-UO'!#REF!</f>
        <v>#REF!</v>
      </c>
      <c r="K77" s="414"/>
      <c r="L77" s="400"/>
      <c r="M77" s="239" t="e">
        <f>IF('01-Mapa de riesgo-UO'!#REF!="No existen", "No existe control para el riesgo",'01-Mapa de riesgo-UO'!#REF!)</f>
        <v>#REF!</v>
      </c>
      <c r="N77" s="239" t="e">
        <f>'01-Mapa de riesgo-UO'!#REF!</f>
        <v>#REF!</v>
      </c>
      <c r="O77" s="239" t="e">
        <f>'01-Mapa de riesgo-UO'!#REF!</f>
        <v>#REF!</v>
      </c>
      <c r="P77" s="240" t="e">
        <f>'01-Mapa de riesgo-UO'!#REF!</f>
        <v>#REF!</v>
      </c>
      <c r="Q77" s="240" t="e">
        <f>'01-Mapa de riesgo-UO'!#REF!</f>
        <v>#REF!</v>
      </c>
      <c r="R77" s="401" t="e">
        <f>'01-Mapa de riesgo-UO'!#REF!</f>
        <v>#REF!</v>
      </c>
      <c r="S77" s="400"/>
      <c r="T77" s="400"/>
      <c r="U77" s="244" t="e">
        <f>'01-Mapa de riesgo-UO'!#REF!</f>
        <v>#REF!</v>
      </c>
      <c r="V77" s="244" t="e">
        <f>'01-Mapa de riesgo-UO'!#REF!</f>
        <v>#REF!</v>
      </c>
      <c r="W77" s="244" t="e">
        <f>'01-Mapa de riesgo-UO'!#REF!</f>
        <v>#REF!</v>
      </c>
      <c r="X77" s="204"/>
      <c r="Y77" s="204"/>
      <c r="Z77" s="204"/>
      <c r="AA77" s="204"/>
      <c r="AB77" s="418"/>
    </row>
    <row r="78" spans="1:28" ht="64.150000000000006" customHeight="1" x14ac:dyDescent="0.2">
      <c r="A78" s="425"/>
      <c r="B78" s="404"/>
      <c r="C78" s="404"/>
      <c r="D78" s="389"/>
      <c r="E78" s="389"/>
      <c r="F78" s="389"/>
      <c r="G78" s="238" t="e">
        <f>'01-Mapa de riesgo-UO'!#REF!</f>
        <v>#REF!</v>
      </c>
      <c r="H78" s="389"/>
      <c r="I78" s="401"/>
      <c r="J78" s="389"/>
      <c r="K78" s="415"/>
      <c r="L78" s="400"/>
      <c r="M78" s="239" t="e">
        <f>IF('01-Mapa de riesgo-UO'!#REF!="No existen", "No existe control para el riesgo",'01-Mapa de riesgo-UO'!#REF!)</f>
        <v>#REF!</v>
      </c>
      <c r="N78" s="239" t="e">
        <f>'01-Mapa de riesgo-UO'!#REF!</f>
        <v>#REF!</v>
      </c>
      <c r="O78" s="239" t="e">
        <f>'01-Mapa de riesgo-UO'!#REF!</f>
        <v>#REF!</v>
      </c>
      <c r="P78" s="240" t="e">
        <f>'01-Mapa de riesgo-UO'!#REF!</f>
        <v>#REF!</v>
      </c>
      <c r="Q78" s="240" t="e">
        <f>'01-Mapa de riesgo-UO'!#REF!</f>
        <v>#REF!</v>
      </c>
      <c r="R78" s="401"/>
      <c r="S78" s="400"/>
      <c r="T78" s="400"/>
      <c r="U78" s="244" t="e">
        <f>'01-Mapa de riesgo-UO'!#REF!</f>
        <v>#REF!</v>
      </c>
      <c r="V78" s="244" t="e">
        <f>'01-Mapa de riesgo-UO'!#REF!</f>
        <v>#REF!</v>
      </c>
      <c r="W78" s="244" t="e">
        <f>'01-Mapa de riesgo-UO'!#REF!</f>
        <v>#REF!</v>
      </c>
      <c r="X78" s="204"/>
      <c r="Y78" s="204"/>
      <c r="Z78" s="204"/>
      <c r="AA78" s="204"/>
      <c r="AB78" s="418"/>
    </row>
    <row r="79" spans="1:28" ht="64.150000000000006" customHeight="1" thickBot="1" x14ac:dyDescent="0.25">
      <c r="A79" s="426"/>
      <c r="B79" s="417"/>
      <c r="C79" s="417"/>
      <c r="D79" s="413"/>
      <c r="E79" s="413"/>
      <c r="F79" s="413"/>
      <c r="G79" s="241" t="e">
        <f>'01-Mapa de riesgo-UO'!#REF!</f>
        <v>#REF!</v>
      </c>
      <c r="H79" s="413"/>
      <c r="I79" s="411"/>
      <c r="J79" s="413"/>
      <c r="K79" s="416"/>
      <c r="L79" s="405"/>
      <c r="M79" s="242" t="e">
        <f>IF('01-Mapa de riesgo-UO'!#REF!="No existen", "No existe control para el riesgo",'01-Mapa de riesgo-UO'!#REF!)</f>
        <v>#REF!</v>
      </c>
      <c r="N79" s="242" t="e">
        <f>'01-Mapa de riesgo-UO'!#REF!</f>
        <v>#REF!</v>
      </c>
      <c r="O79" s="242" t="e">
        <f>'01-Mapa de riesgo-UO'!#REF!</f>
        <v>#REF!</v>
      </c>
      <c r="P79" s="243" t="e">
        <f>'01-Mapa de riesgo-UO'!#REF!</f>
        <v>#REF!</v>
      </c>
      <c r="Q79" s="243" t="e">
        <f>'01-Mapa de riesgo-UO'!#REF!</f>
        <v>#REF!</v>
      </c>
      <c r="R79" s="411"/>
      <c r="S79" s="405"/>
      <c r="T79" s="405"/>
      <c r="U79" s="245" t="e">
        <f>'01-Mapa de riesgo-UO'!#REF!</f>
        <v>#REF!</v>
      </c>
      <c r="V79" s="245" t="e">
        <f>'01-Mapa de riesgo-UO'!#REF!</f>
        <v>#REF!</v>
      </c>
      <c r="W79" s="245" t="e">
        <f>'01-Mapa de riesgo-UO'!#REF!</f>
        <v>#REF!</v>
      </c>
      <c r="X79" s="205"/>
      <c r="Y79" s="205"/>
      <c r="Z79" s="205"/>
      <c r="AA79" s="205"/>
      <c r="AB79" s="419"/>
    </row>
    <row r="1048313" spans="22:25" ht="24" x14ac:dyDescent="0.2">
      <c r="V1048313" s="3" t="s">
        <v>263</v>
      </c>
      <c r="W1048313" s="3" t="s">
        <v>264</v>
      </c>
      <c r="X1048313" s="3" t="s">
        <v>255</v>
      </c>
      <c r="Y1048313" s="3" t="s">
        <v>256</v>
      </c>
    </row>
    <row r="1048314" spans="22:25" ht="24" x14ac:dyDescent="0.2">
      <c r="V1048314" s="3" t="s">
        <v>264</v>
      </c>
      <c r="W1048314" s="3" t="s">
        <v>265</v>
      </c>
      <c r="X1048314" s="3" t="s">
        <v>261</v>
      </c>
      <c r="Y1048314" s="3" t="s">
        <v>266</v>
      </c>
    </row>
    <row r="1048315" spans="22:25" x14ac:dyDescent="0.2">
      <c r="V1048315" s="3" t="s">
        <v>255</v>
      </c>
      <c r="W1048315" s="3" t="s">
        <v>267</v>
      </c>
    </row>
    <row r="1048316" spans="22:25" x14ac:dyDescent="0.2">
      <c r="V1048316" s="3" t="s">
        <v>256</v>
      </c>
    </row>
    <row r="1048322" spans="7:26" x14ac:dyDescent="0.2">
      <c r="V1048322" s="3" t="s">
        <v>84</v>
      </c>
      <c r="W1048322" s="3" t="s">
        <v>87</v>
      </c>
      <c r="X1048322" s="3" t="s">
        <v>85</v>
      </c>
      <c r="Y1048322" s="3" t="s">
        <v>88</v>
      </c>
      <c r="Z1048322" s="3" t="s">
        <v>86</v>
      </c>
    </row>
    <row r="1048323" spans="7:26" ht="24" x14ac:dyDescent="0.2">
      <c r="W1048323" s="3" t="s">
        <v>264</v>
      </c>
      <c r="X1048323" s="3" t="s">
        <v>264</v>
      </c>
      <c r="Y1048323" s="3" t="s">
        <v>264</v>
      </c>
      <c r="Z1048323" s="3" t="s">
        <v>264</v>
      </c>
    </row>
    <row r="1048324" spans="7:26" ht="24" x14ac:dyDescent="0.2">
      <c r="W1048324" s="3" t="s">
        <v>255</v>
      </c>
      <c r="X1048324" s="3" t="s">
        <v>255</v>
      </c>
      <c r="Y1048324" s="3" t="s">
        <v>255</v>
      </c>
      <c r="Z1048324" s="3" t="s">
        <v>255</v>
      </c>
    </row>
    <row r="1048325" spans="7:26" x14ac:dyDescent="0.2">
      <c r="W1048325" s="3" t="s">
        <v>256</v>
      </c>
      <c r="X1048325" s="3" t="s">
        <v>256</v>
      </c>
      <c r="Y1048325" s="3" t="s">
        <v>256</v>
      </c>
      <c r="Z1048325" s="3" t="s">
        <v>256</v>
      </c>
    </row>
    <row r="1048327" spans="7:26" x14ac:dyDescent="0.2">
      <c r="G1048327" s="231" t="s">
        <v>83</v>
      </c>
      <c r="H1048327" s="4" t="s">
        <v>82</v>
      </c>
      <c r="I1048327" s="4" t="s">
        <v>81</v>
      </c>
    </row>
    <row r="1048328" spans="7:26" x14ac:dyDescent="0.2">
      <c r="G1048328" s="231" t="s">
        <v>248</v>
      </c>
      <c r="H1048328" s="4" t="s">
        <v>248</v>
      </c>
      <c r="I1048328" s="4" t="s">
        <v>250</v>
      </c>
    </row>
    <row r="1048329" spans="7:26" x14ac:dyDescent="0.2">
      <c r="H1048329" s="4" t="s">
        <v>249</v>
      </c>
      <c r="I1048329" s="4" t="s">
        <v>251</v>
      </c>
    </row>
  </sheetData>
  <sheetProtection formatRows="0" insertRows="0" deleteRows="0" selectLockedCells="1"/>
  <dataConsolidate/>
  <mergeCells count="389">
    <mergeCell ref="AB65:AB67"/>
    <mergeCell ref="S20:T20"/>
    <mergeCell ref="AB20:AB22"/>
    <mergeCell ref="S21:T21"/>
    <mergeCell ref="S22:T22"/>
    <mergeCell ref="I20:I22"/>
    <mergeCell ref="J20:J22"/>
    <mergeCell ref="K20:K22"/>
    <mergeCell ref="L20:L22"/>
    <mergeCell ref="R20:R22"/>
    <mergeCell ref="S29:T29"/>
    <mergeCell ref="AB29:AB31"/>
    <mergeCell ref="S30:T30"/>
    <mergeCell ref="S31:T31"/>
    <mergeCell ref="R29:R31"/>
    <mergeCell ref="L29:L31"/>
    <mergeCell ref="L35:L37"/>
    <mergeCell ref="K35:K37"/>
    <mergeCell ref="J35:J37"/>
    <mergeCell ref="I35:I37"/>
    <mergeCell ref="AB53:AB55"/>
    <mergeCell ref="AB56:AB58"/>
    <mergeCell ref="AB59:AB61"/>
    <mergeCell ref="AB62:AB64"/>
    <mergeCell ref="A14:A16"/>
    <mergeCell ref="D14:D16"/>
    <mergeCell ref="B8:B10"/>
    <mergeCell ref="S7:T7"/>
    <mergeCell ref="I6:I7"/>
    <mergeCell ref="S8:T8"/>
    <mergeCell ref="X7:Y7"/>
    <mergeCell ref="Z7:AA7"/>
    <mergeCell ref="B17:B19"/>
    <mergeCell ref="B14:B16"/>
    <mergeCell ref="F14:F16"/>
    <mergeCell ref="H14:H16"/>
    <mergeCell ref="K14:K16"/>
    <mergeCell ref="I17:I19"/>
    <mergeCell ref="J17:J19"/>
    <mergeCell ref="K17:K19"/>
    <mergeCell ref="L17:L19"/>
    <mergeCell ref="R11:R13"/>
    <mergeCell ref="I14:I16"/>
    <mergeCell ref="L14:L16"/>
    <mergeCell ref="J14:J16"/>
    <mergeCell ref="S14:T14"/>
    <mergeCell ref="S15:T15"/>
    <mergeCell ref="S16:T16"/>
    <mergeCell ref="D2:Z2"/>
    <mergeCell ref="D3:Z3"/>
    <mergeCell ref="D4:Z4"/>
    <mergeCell ref="U6:AA6"/>
    <mergeCell ref="A5:AB5"/>
    <mergeCell ref="A6:A7"/>
    <mergeCell ref="L8:L10"/>
    <mergeCell ref="AB8:AB10"/>
    <mergeCell ref="A8:A10"/>
    <mergeCell ref="D8:D10"/>
    <mergeCell ref="E8:E10"/>
    <mergeCell ref="F8:F10"/>
    <mergeCell ref="H8:H10"/>
    <mergeCell ref="S9:T9"/>
    <mergeCell ref="AB6:AB7"/>
    <mergeCell ref="J6:L6"/>
    <mergeCell ref="M6:T6"/>
    <mergeCell ref="S10:T10"/>
    <mergeCell ref="K8:K10"/>
    <mergeCell ref="J8:J10"/>
    <mergeCell ref="I8:I10"/>
    <mergeCell ref="R8:R10"/>
    <mergeCell ref="D6:H6"/>
    <mergeCell ref="R14:R16"/>
    <mergeCell ref="AB11:AB13"/>
    <mergeCell ref="AB14:AB16"/>
    <mergeCell ref="S26:T26"/>
    <mergeCell ref="AB26:AB28"/>
    <mergeCell ref="S27:T27"/>
    <mergeCell ref="S28:T28"/>
    <mergeCell ref="R26:R28"/>
    <mergeCell ref="A26:A28"/>
    <mergeCell ref="B26:B28"/>
    <mergeCell ref="D26:D28"/>
    <mergeCell ref="E26:E28"/>
    <mergeCell ref="F26:F28"/>
    <mergeCell ref="H26:H28"/>
    <mergeCell ref="I26:I28"/>
    <mergeCell ref="J26:J28"/>
    <mergeCell ref="K26:K28"/>
    <mergeCell ref="C26:C28"/>
    <mergeCell ref="L26:L28"/>
    <mergeCell ref="F20:F22"/>
    <mergeCell ref="H20:H22"/>
    <mergeCell ref="F17:F19"/>
    <mergeCell ref="H17:H19"/>
    <mergeCell ref="F23:F25"/>
    <mergeCell ref="A29:A31"/>
    <mergeCell ref="B29:B31"/>
    <mergeCell ref="D29:D31"/>
    <mergeCell ref="E29:E31"/>
    <mergeCell ref="F29:F31"/>
    <mergeCell ref="H29:H31"/>
    <mergeCell ref="I29:I31"/>
    <mergeCell ref="J29:J31"/>
    <mergeCell ref="K29:K31"/>
    <mergeCell ref="C29:C31"/>
    <mergeCell ref="H35:H37"/>
    <mergeCell ref="F35:F37"/>
    <mergeCell ref="E35:E37"/>
    <mergeCell ref="D35:D37"/>
    <mergeCell ref="C35:C37"/>
    <mergeCell ref="C38:C40"/>
    <mergeCell ref="S32:T32"/>
    <mergeCell ref="AB32:AB34"/>
    <mergeCell ref="S33:T33"/>
    <mergeCell ref="S34:T34"/>
    <mergeCell ref="R32:R34"/>
    <mergeCell ref="D32:D34"/>
    <mergeCell ref="E32:E34"/>
    <mergeCell ref="F32:F34"/>
    <mergeCell ref="H32:H34"/>
    <mergeCell ref="I32:I34"/>
    <mergeCell ref="J32:J34"/>
    <mergeCell ref="K32:K34"/>
    <mergeCell ref="L32:L34"/>
    <mergeCell ref="AB35:AB37"/>
    <mergeCell ref="S35:T35"/>
    <mergeCell ref="S36:T36"/>
    <mergeCell ref="S37:T37"/>
    <mergeCell ref="R35:R37"/>
    <mergeCell ref="C32:C34"/>
    <mergeCell ref="C8:C10"/>
    <mergeCell ref="C14:C16"/>
    <mergeCell ref="C17:C19"/>
    <mergeCell ref="C20:C22"/>
    <mergeCell ref="E14:E16"/>
    <mergeCell ref="A20:A22"/>
    <mergeCell ref="B20:B22"/>
    <mergeCell ref="D20:D22"/>
    <mergeCell ref="E20:E22"/>
    <mergeCell ref="A32:A34"/>
    <mergeCell ref="B32:B34"/>
    <mergeCell ref="A17:A19"/>
    <mergeCell ref="D17:D19"/>
    <mergeCell ref="E17:E19"/>
    <mergeCell ref="A11:A13"/>
    <mergeCell ref="B11:B13"/>
    <mergeCell ref="C11:C13"/>
    <mergeCell ref="D11:D13"/>
    <mergeCell ref="A23:A25"/>
    <mergeCell ref="B23:B25"/>
    <mergeCell ref="C23:C25"/>
    <mergeCell ref="D23:D25"/>
    <mergeCell ref="E23:E25"/>
    <mergeCell ref="A62:A64"/>
    <mergeCell ref="A77:A79"/>
    <mergeCell ref="B35:B37"/>
    <mergeCell ref="B38:B40"/>
    <mergeCell ref="B41:B43"/>
    <mergeCell ref="B44:B46"/>
    <mergeCell ref="A53:A55"/>
    <mergeCell ref="A56:A58"/>
    <mergeCell ref="A59:A61"/>
    <mergeCell ref="A50:A52"/>
    <mergeCell ref="A44:A46"/>
    <mergeCell ref="A47:A49"/>
    <mergeCell ref="B77:B79"/>
    <mergeCell ref="B65:B67"/>
    <mergeCell ref="B68:B70"/>
    <mergeCell ref="A65:A67"/>
    <mergeCell ref="A74:A76"/>
    <mergeCell ref="B74:B76"/>
    <mergeCell ref="A68:A70"/>
    <mergeCell ref="A71:A73"/>
    <mergeCell ref="A38:A40"/>
    <mergeCell ref="A41:A43"/>
    <mergeCell ref="A35:A37"/>
    <mergeCell ref="AB77:AB79"/>
    <mergeCell ref="AB50:AB52"/>
    <mergeCell ref="AB38:AB40"/>
    <mergeCell ref="AB41:AB43"/>
    <mergeCell ref="AB44:AB46"/>
    <mergeCell ref="AB47:AB49"/>
    <mergeCell ref="I56:I58"/>
    <mergeCell ref="I59:I61"/>
    <mergeCell ref="I62:I64"/>
    <mergeCell ref="I77:I79"/>
    <mergeCell ref="J38:J40"/>
    <mergeCell ref="J41:J43"/>
    <mergeCell ref="J44:J46"/>
    <mergeCell ref="J47:J49"/>
    <mergeCell ref="I50:I52"/>
    <mergeCell ref="I53:I55"/>
    <mergeCell ref="I38:I40"/>
    <mergeCell ref="I41:I43"/>
    <mergeCell ref="I44:I46"/>
    <mergeCell ref="I47:I49"/>
    <mergeCell ref="K38:K40"/>
    <mergeCell ref="K41:K43"/>
    <mergeCell ref="K44:K46"/>
    <mergeCell ref="K50:K52"/>
    <mergeCell ref="C41:C43"/>
    <mergeCell ref="C44:C46"/>
    <mergeCell ref="C47:C49"/>
    <mergeCell ref="B53:B55"/>
    <mergeCell ref="B56:B58"/>
    <mergeCell ref="B59:B61"/>
    <mergeCell ref="B62:B64"/>
    <mergeCell ref="B50:B52"/>
    <mergeCell ref="B47:B49"/>
    <mergeCell ref="C59:C61"/>
    <mergeCell ref="C62:C64"/>
    <mergeCell ref="C77:C79"/>
    <mergeCell ref="D38:D40"/>
    <mergeCell ref="D41:D43"/>
    <mergeCell ref="D44:D46"/>
    <mergeCell ref="D47:D49"/>
    <mergeCell ref="C50:C52"/>
    <mergeCell ref="C53:C55"/>
    <mergeCell ref="C56:C58"/>
    <mergeCell ref="E53:E55"/>
    <mergeCell ref="E56:E58"/>
    <mergeCell ref="E59:E61"/>
    <mergeCell ref="E62:E64"/>
    <mergeCell ref="E77:E79"/>
    <mergeCell ref="E50:E52"/>
    <mergeCell ref="D62:D64"/>
    <mergeCell ref="D77:D79"/>
    <mergeCell ref="E38:E40"/>
    <mergeCell ref="E41:E43"/>
    <mergeCell ref="E44:E46"/>
    <mergeCell ref="E47:E49"/>
    <mergeCell ref="D53:D55"/>
    <mergeCell ref="D56:D58"/>
    <mergeCell ref="D59:D61"/>
    <mergeCell ref="D50:D52"/>
    <mergeCell ref="F53:F55"/>
    <mergeCell ref="F56:F58"/>
    <mergeCell ref="F59:F61"/>
    <mergeCell ref="F62:F64"/>
    <mergeCell ref="F77:F79"/>
    <mergeCell ref="F50:F52"/>
    <mergeCell ref="F47:F49"/>
    <mergeCell ref="F38:F40"/>
    <mergeCell ref="F41:F43"/>
    <mergeCell ref="F44:F46"/>
    <mergeCell ref="H53:H55"/>
    <mergeCell ref="H56:H58"/>
    <mergeCell ref="H59:H61"/>
    <mergeCell ref="H62:H64"/>
    <mergeCell ref="H77:H79"/>
    <mergeCell ref="H50:H52"/>
    <mergeCell ref="H47:H49"/>
    <mergeCell ref="H38:H40"/>
    <mergeCell ref="H41:H43"/>
    <mergeCell ref="H44:H46"/>
    <mergeCell ref="H74:H76"/>
    <mergeCell ref="R41:R43"/>
    <mergeCell ref="R44:R46"/>
    <mergeCell ref="K56:K58"/>
    <mergeCell ref="K59:K61"/>
    <mergeCell ref="K62:K64"/>
    <mergeCell ref="J77:J79"/>
    <mergeCell ref="J53:J55"/>
    <mergeCell ref="J56:J58"/>
    <mergeCell ref="J59:J61"/>
    <mergeCell ref="J62:J64"/>
    <mergeCell ref="J50:J52"/>
    <mergeCell ref="K77:K79"/>
    <mergeCell ref="K53:K55"/>
    <mergeCell ref="K65:K67"/>
    <mergeCell ref="S44:T44"/>
    <mergeCell ref="S45:T45"/>
    <mergeCell ref="S46:T46"/>
    <mergeCell ref="S38:T38"/>
    <mergeCell ref="S39:T39"/>
    <mergeCell ref="S40:T40"/>
    <mergeCell ref="S41:T41"/>
    <mergeCell ref="S42:T42"/>
    <mergeCell ref="S43:T43"/>
    <mergeCell ref="R77:R79"/>
    <mergeCell ref="S53:T53"/>
    <mergeCell ref="S54:T54"/>
    <mergeCell ref="S55:T55"/>
    <mergeCell ref="S79:T79"/>
    <mergeCell ref="S61:T61"/>
    <mergeCell ref="S62:T62"/>
    <mergeCell ref="S77:T77"/>
    <mergeCell ref="S78:T78"/>
    <mergeCell ref="S56:T56"/>
    <mergeCell ref="S57:T57"/>
    <mergeCell ref="S65:T65"/>
    <mergeCell ref="S66:T66"/>
    <mergeCell ref="S67:T67"/>
    <mergeCell ref="L77:L79"/>
    <mergeCell ref="R53:R55"/>
    <mergeCell ref="C68:C70"/>
    <mergeCell ref="D68:D70"/>
    <mergeCell ref="E68:E70"/>
    <mergeCell ref="F68:F70"/>
    <mergeCell ref="H68:H70"/>
    <mergeCell ref="I68:I70"/>
    <mergeCell ref="J68:J70"/>
    <mergeCell ref="R68:R70"/>
    <mergeCell ref="C65:C67"/>
    <mergeCell ref="D65:D67"/>
    <mergeCell ref="E65:E67"/>
    <mergeCell ref="F65:F67"/>
    <mergeCell ref="H65:H67"/>
    <mergeCell ref="I65:I67"/>
    <mergeCell ref="J65:J67"/>
    <mergeCell ref="R65:R67"/>
    <mergeCell ref="L65:L67"/>
    <mergeCell ref="C74:C76"/>
    <mergeCell ref="D74:D76"/>
    <mergeCell ref="E74:E76"/>
    <mergeCell ref="F74:F76"/>
    <mergeCell ref="R56:R58"/>
    <mergeCell ref="R17:R19"/>
    <mergeCell ref="I74:I76"/>
    <mergeCell ref="J74:J76"/>
    <mergeCell ref="B71:B73"/>
    <mergeCell ref="C71:C73"/>
    <mergeCell ref="D71:D73"/>
    <mergeCell ref="E71:E73"/>
    <mergeCell ref="F71:F73"/>
    <mergeCell ref="H71:H73"/>
    <mergeCell ref="I71:I73"/>
    <mergeCell ref="J71:J73"/>
    <mergeCell ref="L62:L64"/>
    <mergeCell ref="L50:L52"/>
    <mergeCell ref="R59:R61"/>
    <mergeCell ref="R62:R64"/>
    <mergeCell ref="L53:L55"/>
    <mergeCell ref="L56:L58"/>
    <mergeCell ref="L59:L61"/>
    <mergeCell ref="K47:K49"/>
    <mergeCell ref="L47:L49"/>
    <mergeCell ref="L38:L40"/>
    <mergeCell ref="L41:L43"/>
    <mergeCell ref="L44:L46"/>
    <mergeCell ref="R38:R40"/>
    <mergeCell ref="S63:T63"/>
    <mergeCell ref="S64:T64"/>
    <mergeCell ref="S50:T50"/>
    <mergeCell ref="S51:T51"/>
    <mergeCell ref="R50:R52"/>
    <mergeCell ref="S52:T52"/>
    <mergeCell ref="R47:R49"/>
    <mergeCell ref="S47:T47"/>
    <mergeCell ref="S48:T48"/>
    <mergeCell ref="S49:T49"/>
    <mergeCell ref="S58:T58"/>
    <mergeCell ref="S59:T59"/>
    <mergeCell ref="S60:T60"/>
    <mergeCell ref="R71:R73"/>
    <mergeCell ref="R74:R76"/>
    <mergeCell ref="S68:T68"/>
    <mergeCell ref="S69:T69"/>
    <mergeCell ref="S70:T70"/>
    <mergeCell ref="S71:T71"/>
    <mergeCell ref="S72:T72"/>
    <mergeCell ref="S73:T73"/>
    <mergeCell ref="S74:T74"/>
    <mergeCell ref="S75:T75"/>
    <mergeCell ref="S76:T76"/>
    <mergeCell ref="H23:H25"/>
    <mergeCell ref="I23:I25"/>
    <mergeCell ref="J23:J25"/>
    <mergeCell ref="R23:R25"/>
    <mergeCell ref="AB23:AB25"/>
    <mergeCell ref="E11:E13"/>
    <mergeCell ref="F11:F13"/>
    <mergeCell ref="H11:H13"/>
    <mergeCell ref="I11:I13"/>
    <mergeCell ref="J11:J13"/>
    <mergeCell ref="S11:T11"/>
    <mergeCell ref="S12:T12"/>
    <mergeCell ref="S13:T13"/>
    <mergeCell ref="S23:T23"/>
    <mergeCell ref="S24:T24"/>
    <mergeCell ref="S25:T25"/>
    <mergeCell ref="K11:K13"/>
    <mergeCell ref="L11:L13"/>
    <mergeCell ref="K23:K25"/>
    <mergeCell ref="L23:L25"/>
    <mergeCell ref="S17:T17"/>
    <mergeCell ref="AB17:AB19"/>
    <mergeCell ref="S18:T18"/>
    <mergeCell ref="S19:T19"/>
  </mergeCells>
  <phoneticPr fontId="4" type="noConversion"/>
  <conditionalFormatting sqref="I8:I79">
    <cfRule type="cellIs" dxfId="176" priority="324" stopIfTrue="1" operator="equal">
      <formula>1</formula>
    </cfRule>
    <cfRule type="cellIs" dxfId="175" priority="325" stopIfTrue="1" operator="between">
      <formula>1.9</formula>
      <formula>3.1</formula>
    </cfRule>
    <cfRule type="cellIs" dxfId="174" priority="326" stopIfTrue="1" operator="equal">
      <formula>4</formula>
    </cfRule>
  </conditionalFormatting>
  <conditionalFormatting sqref="I8:I79">
    <cfRule type="cellIs" dxfId="173" priority="315" operator="equal">
      <formula>"LEVE"</formula>
    </cfRule>
    <cfRule type="cellIs" dxfId="172" priority="316" operator="equal">
      <formula>"MODERADO"</formula>
    </cfRule>
    <cfRule type="cellIs" dxfId="171" priority="317" operator="equal">
      <formula>"GRAVE"</formula>
    </cfRule>
  </conditionalFormatting>
  <conditionalFormatting sqref="AB11 AB68:AB79 AB14:AB16 AB26:AB28 AB56:AB64 AB32:AB37 AB41:AB52">
    <cfRule type="containsText" dxfId="170" priority="308" operator="containsText" text="CONTINUA LA ACCIÓN ANTERIOR">
      <formula>NOT(ISERROR(SEARCH("CONTINUA LA ACCIÓN ANTERIOR",AB11)))</formula>
    </cfRule>
    <cfRule type="containsText" dxfId="169" priority="309" operator="containsText" text="REQUIERE NUEVA ACCIÓN">
      <formula>NOT(ISERROR(SEARCH("REQUIERE NUEVA ACCIÓN",AB11)))</formula>
    </cfRule>
    <cfRule type="containsText" dxfId="168" priority="310" operator="containsText" text="RIESGO CONTROLADO">
      <formula>NOT(ISERROR(SEARCH("RIESGO CONTROLADO",AB11)))</formula>
    </cfRule>
  </conditionalFormatting>
  <conditionalFormatting sqref="Z11:Z13 Z15:Z16 Z23:Z28 Z32:Z37 Z41:Z52 Z56:Z64 Z68:Z79">
    <cfRule type="beginsWith" dxfId="167" priority="301" operator="beginsWith" text="No eficaz">
      <formula>LEFT(Z11,LEN("No eficaz"))="No eficaz"</formula>
    </cfRule>
  </conditionalFormatting>
  <conditionalFormatting sqref="Z11:Z13 Z15:Z16 Z23:Z28 Z32:Z37 Z41:Z52 Z56:Z64 Z68:Z79">
    <cfRule type="beginsWith" dxfId="166" priority="297" operator="beginsWith" text="Eficaz">
      <formula>LEFT(Z11,LEN("Eficaz"))="Eficaz"</formula>
    </cfRule>
  </conditionalFormatting>
  <conditionalFormatting sqref="V8:V79">
    <cfRule type="expression" dxfId="165" priority="296">
      <formula>U8="ASUMIR"</formula>
    </cfRule>
  </conditionalFormatting>
  <conditionalFormatting sqref="W8:W79">
    <cfRule type="expression" dxfId="164" priority="295">
      <formula>U8="ASUMIR"</formula>
    </cfRule>
  </conditionalFormatting>
  <conditionalFormatting sqref="X11:X13 X15:X16 X23:X28 X32:X37 X41:X52 X56:X64 X68:X79">
    <cfRule type="expression" dxfId="163" priority="294">
      <formula>U11="ASUMIR"</formula>
    </cfRule>
  </conditionalFormatting>
  <conditionalFormatting sqref="Z11:Z13 Z15:Z16 Z23:Z28 Z32:Z37 Z41:Z52 Z56:Z64 Z68:Z79">
    <cfRule type="expression" dxfId="162" priority="292">
      <formula>U11="ASUMIR"</formula>
    </cfRule>
  </conditionalFormatting>
  <conditionalFormatting sqref="Y11:Y13 Y15:Y16 Y23:Y28 Y32:Y37 Y41:Y52 Y56:Y64 Y68:Y79">
    <cfRule type="expression" dxfId="161" priority="285">
      <formula>U11="ASUMIR"</formula>
    </cfRule>
  </conditionalFormatting>
  <conditionalFormatting sqref="AA11:AA16 AA23:AA28 AA68:AA79 AA41:AA52 AA56:AA64 AA32:AA37">
    <cfRule type="expression" dxfId="160" priority="283">
      <formula>U11="ASUMIR"</formula>
    </cfRule>
  </conditionalFormatting>
  <conditionalFormatting sqref="R8 R14 R17 R20 R26 R29 R32 R35 R38 R41 R44 R47 R50 R53 R56 R59 R62 R77 R65 R68 R71 R74 Q8:Q79 R23 R11">
    <cfRule type="expression" dxfId="159" priority="281">
      <formula>#REF!="No existe control para el riesgo"</formula>
    </cfRule>
  </conditionalFormatting>
  <conditionalFormatting sqref="X11:X13 X15:X16 X23:X28 X32:X37 X41:X52 X56:X64 X68:X79">
    <cfRule type="cellIs" dxfId="158" priority="276" operator="equal">
      <formula>"NO_CUMPLIDA"</formula>
    </cfRule>
  </conditionalFormatting>
  <conditionalFormatting sqref="AA11:AA13">
    <cfRule type="expression" dxfId="157" priority="265">
      <formula>$X$10&lt;&gt;"CUMPLIMIENTO_TOTAL"</formula>
    </cfRule>
  </conditionalFormatting>
  <conditionalFormatting sqref="AA14">
    <cfRule type="expression" dxfId="156" priority="264">
      <formula>$X$14&lt;&gt;"CUMPLIMIENTO_TOTAL"</formula>
    </cfRule>
  </conditionalFormatting>
  <conditionalFormatting sqref="AA15">
    <cfRule type="expression" dxfId="155" priority="263">
      <formula>$X$15&lt;&gt;"CUMPLIMIENTO_TOTAL"</formula>
    </cfRule>
  </conditionalFormatting>
  <conditionalFormatting sqref="AA16">
    <cfRule type="expression" dxfId="154" priority="262">
      <formula>$X$16&lt;&gt;"CUMPLIMIENTO_TOTAL"</formula>
    </cfRule>
  </conditionalFormatting>
  <conditionalFormatting sqref="AA23:AA25">
    <cfRule type="expression" dxfId="153" priority="256">
      <formula>$X$22&lt;&gt;"CUMPLIMIENTO_TOTAL"</formula>
    </cfRule>
  </conditionalFormatting>
  <conditionalFormatting sqref="AA26">
    <cfRule type="expression" dxfId="152" priority="243">
      <formula>$X$26&lt;&gt;"CUMPLIMIENTO_TOTAL"</formula>
    </cfRule>
  </conditionalFormatting>
  <conditionalFormatting sqref="AA27">
    <cfRule type="expression" dxfId="151" priority="242">
      <formula>$X$27&lt;&gt;"CUMPLIMIENTO_TOTAL"</formula>
    </cfRule>
  </conditionalFormatting>
  <conditionalFormatting sqref="AA28">
    <cfRule type="expression" dxfId="150" priority="241">
      <formula>$X$28&lt;&gt;"CUMPLIMIENTO_TOTAL"</formula>
    </cfRule>
  </conditionalFormatting>
  <conditionalFormatting sqref="AA32">
    <cfRule type="expression" dxfId="149" priority="225">
      <formula>$X$32&lt;&gt;"CUMPLIMIENTO_TOTAL"</formula>
    </cfRule>
  </conditionalFormatting>
  <conditionalFormatting sqref="AA33">
    <cfRule type="expression" dxfId="148" priority="224">
      <formula>$X$33&lt;&gt;"CUMPLIMIENTO_TOTAL"</formula>
    </cfRule>
  </conditionalFormatting>
  <conditionalFormatting sqref="AA34">
    <cfRule type="expression" dxfId="147" priority="223">
      <formula>$X$34&lt;&gt;"CUMPLIMIENTO_TOTAL"</formula>
    </cfRule>
  </conditionalFormatting>
  <conditionalFormatting sqref="R8:R79">
    <cfRule type="cellIs" dxfId="146" priority="203" operator="equal">
      <formula>"INEXISTENTE"</formula>
    </cfRule>
    <cfRule type="cellIs" dxfId="145" priority="204" operator="equal">
      <formula>"ACEPTABLE"</formula>
    </cfRule>
    <cfRule type="cellIs" dxfId="144" priority="205" operator="equal">
      <formula>"FUERTE"</formula>
    </cfRule>
    <cfRule type="cellIs" dxfId="143" priority="206" operator="equal">
      <formula>"DÉBIL"</formula>
    </cfRule>
  </conditionalFormatting>
  <conditionalFormatting sqref="P8:P79">
    <cfRule type="expression" dxfId="142" priority="3504">
      <formula>#REF!="No existe control para el riesgo"</formula>
    </cfRule>
  </conditionalFormatting>
  <conditionalFormatting sqref="AA35:AA37 AA68:AA79 AA41:AA52 AA56:AA64">
    <cfRule type="expression" dxfId="141" priority="3543">
      <formula>#REF!&lt;&gt;"CUMPLIMIENTO_TOTAL"</formula>
    </cfRule>
  </conditionalFormatting>
  <conditionalFormatting sqref="Z14">
    <cfRule type="beginsWith" dxfId="140" priority="200" operator="beginsWith" text="No eficaz">
      <formula>LEFT(Z14,LEN("No eficaz"))="No eficaz"</formula>
    </cfRule>
  </conditionalFormatting>
  <conditionalFormatting sqref="Z14">
    <cfRule type="beginsWith" dxfId="139" priority="199" operator="beginsWith" text="Eficaz">
      <formula>LEFT(Z14,LEN("Eficaz"))="Eficaz"</formula>
    </cfRule>
  </conditionalFormatting>
  <conditionalFormatting sqref="X14">
    <cfRule type="expression" dxfId="138" priority="198">
      <formula>U14="ASUMIR"</formula>
    </cfRule>
  </conditionalFormatting>
  <conditionalFormatting sqref="Z14">
    <cfRule type="expression" dxfId="137" priority="197">
      <formula>U14="ASUMIR"</formula>
    </cfRule>
  </conditionalFormatting>
  <conditionalFormatting sqref="X14">
    <cfRule type="cellIs" dxfId="136" priority="196" operator="equal">
      <formula>"NO_CUMPLIDA"</formula>
    </cfRule>
  </conditionalFormatting>
  <conditionalFormatting sqref="Y14">
    <cfRule type="expression" dxfId="135" priority="195">
      <formula>U14="ASUMIR"</formula>
    </cfRule>
  </conditionalFormatting>
  <conditionalFormatting sqref="AB23:AB25">
    <cfRule type="containsText" dxfId="134" priority="137" operator="containsText" text="CONTINUA LA ACCIÓN ANTERIOR">
      <formula>NOT(ISERROR(SEARCH("CONTINUA LA ACCIÓN ANTERIOR",AB23)))</formula>
    </cfRule>
    <cfRule type="containsText" dxfId="133" priority="138" operator="containsText" text="REQUIERE NUEVA ACCIÓN">
      <formula>NOT(ISERROR(SEARCH("REQUIERE NUEVA ACCIÓN",AB23)))</formula>
    </cfRule>
    <cfRule type="containsText" dxfId="132" priority="139" operator="containsText" text="RIESGO CONTROLADO">
      <formula>NOT(ISERROR(SEARCH("RIESGO CONTROLADO",AB23)))</formula>
    </cfRule>
  </conditionalFormatting>
  <conditionalFormatting sqref="AB17:AB19">
    <cfRule type="containsText" dxfId="131" priority="124" operator="containsText" text="CONTINUA LA ACCIÓN ANTERIOR">
      <formula>NOT(ISERROR(SEARCH("CONTINUA LA ACCIÓN ANTERIOR",AB17)))</formula>
    </cfRule>
    <cfRule type="containsText" dxfId="130" priority="125" operator="containsText" text="REQUIERE NUEVA ACCIÓN">
      <formula>NOT(ISERROR(SEARCH("REQUIERE NUEVA ACCIÓN",AB17)))</formula>
    </cfRule>
    <cfRule type="containsText" dxfId="129" priority="126" operator="containsText" text="RIESGO CONTROLADO">
      <formula>NOT(ISERROR(SEARCH("RIESGO CONTROLADO",AB17)))</formula>
    </cfRule>
  </conditionalFormatting>
  <conditionalFormatting sqref="Z17:Z19">
    <cfRule type="beginsWith" dxfId="128" priority="123" operator="beginsWith" text="No eficaz">
      <formula>LEFT(Z17,LEN("No eficaz"))="No eficaz"</formula>
    </cfRule>
  </conditionalFormatting>
  <conditionalFormatting sqref="Z17:Z19">
    <cfRule type="beginsWith" dxfId="127" priority="122" operator="beginsWith" text="Eficaz">
      <formula>LEFT(Z17,LEN("Eficaz"))="Eficaz"</formula>
    </cfRule>
  </conditionalFormatting>
  <conditionalFormatting sqref="X17:X19">
    <cfRule type="expression" dxfId="126" priority="121">
      <formula>U17="ASUMIR"</formula>
    </cfRule>
  </conditionalFormatting>
  <conditionalFormatting sqref="Z17:Z19">
    <cfRule type="expression" dxfId="125" priority="120">
      <formula>U17="ASUMIR"</formula>
    </cfRule>
  </conditionalFormatting>
  <conditionalFormatting sqref="Y17:Y19">
    <cfRule type="expression" dxfId="124" priority="119">
      <formula>U17="ASUMIR"</formula>
    </cfRule>
  </conditionalFormatting>
  <conditionalFormatting sqref="AA17:AA19">
    <cfRule type="expression" dxfId="123" priority="118">
      <formula>U17="ASUMIR"</formula>
    </cfRule>
  </conditionalFormatting>
  <conditionalFormatting sqref="X17:X19">
    <cfRule type="cellIs" dxfId="122" priority="117" operator="equal">
      <formula>"NO_CUMPLIDA"</formula>
    </cfRule>
  </conditionalFormatting>
  <conditionalFormatting sqref="AA17">
    <cfRule type="expression" dxfId="121" priority="116">
      <formula>$W$16&lt;&gt;"CUMPLIMIENTO_TOTAL"</formula>
    </cfRule>
  </conditionalFormatting>
  <conditionalFormatting sqref="AA18">
    <cfRule type="expression" dxfId="120" priority="115">
      <formula>$W$17&lt;&gt;"CUMPLIMIENTO_TOTAL"</formula>
    </cfRule>
  </conditionalFormatting>
  <conditionalFormatting sqref="AA19">
    <cfRule type="expression" dxfId="119" priority="114">
      <formula>$W$18&lt;&gt;"CUMPLIMIENTO_TOTAL"</formula>
    </cfRule>
  </conditionalFormatting>
  <conditionalFormatting sqref="AB20:AB22">
    <cfRule type="containsText" dxfId="118" priority="111" operator="containsText" text="CONTINUA LA ACCIÓN ANTERIOR">
      <formula>NOT(ISERROR(SEARCH("CONTINUA LA ACCIÓN ANTERIOR",AB20)))</formula>
    </cfRule>
    <cfRule type="containsText" dxfId="117" priority="112" operator="containsText" text="REQUIERE NUEVA ACCIÓN">
      <formula>NOT(ISERROR(SEARCH("REQUIERE NUEVA ACCIÓN",AB20)))</formula>
    </cfRule>
    <cfRule type="containsText" dxfId="116" priority="113" operator="containsText" text="RIESGO CONTROLADO">
      <formula>NOT(ISERROR(SEARCH("RIESGO CONTROLADO",AB20)))</formula>
    </cfRule>
  </conditionalFormatting>
  <conditionalFormatting sqref="Z20:Z22">
    <cfRule type="beginsWith" dxfId="115" priority="108" operator="beginsWith" text="No eficaz">
      <formula>LEFT(Z20,LEN("No eficaz"))="No eficaz"</formula>
    </cfRule>
  </conditionalFormatting>
  <conditionalFormatting sqref="Z20:Z22">
    <cfRule type="beginsWith" dxfId="114" priority="107" operator="beginsWith" text="Eficaz">
      <formula>LEFT(Z20,LEN("Eficaz"))="Eficaz"</formula>
    </cfRule>
  </conditionalFormatting>
  <conditionalFormatting sqref="X21:X22">
    <cfRule type="expression" dxfId="113" priority="106">
      <formula>U21="ASUMIR"</formula>
    </cfRule>
  </conditionalFormatting>
  <conditionalFormatting sqref="Z20:Z22">
    <cfRule type="expression" dxfId="112" priority="105">
      <formula>U20="ASUMIR"</formula>
    </cfRule>
  </conditionalFormatting>
  <conditionalFormatting sqref="Y21:Y22">
    <cfRule type="expression" dxfId="111" priority="104">
      <formula>U21="ASUMIR"</formula>
    </cfRule>
  </conditionalFormatting>
  <conditionalFormatting sqref="AA21:AA22">
    <cfRule type="expression" dxfId="110" priority="103">
      <formula>U21="ASUMIR"</formula>
    </cfRule>
  </conditionalFormatting>
  <conditionalFormatting sqref="X21:X22">
    <cfRule type="cellIs" dxfId="109" priority="102" operator="equal">
      <formula>"NO_CUMPLIDA"</formula>
    </cfRule>
  </conditionalFormatting>
  <conditionalFormatting sqref="AA21">
    <cfRule type="expression" dxfId="108" priority="101">
      <formula>$W$20&lt;&gt;"CUMPLIMIENTO_TOTAL"</formula>
    </cfRule>
  </conditionalFormatting>
  <conditionalFormatting sqref="AA22">
    <cfRule type="expression" dxfId="107" priority="100">
      <formula>$W$21&lt;&gt;"CUMPLIMIENTO_TOTAL"</formula>
    </cfRule>
  </conditionalFormatting>
  <conditionalFormatting sqref="X20">
    <cfRule type="expression" dxfId="106" priority="98">
      <formula>U20="ASUMIR"</formula>
    </cfRule>
  </conditionalFormatting>
  <conditionalFormatting sqref="X20">
    <cfRule type="cellIs" dxfId="105" priority="97" operator="equal">
      <formula>"NO_CUMPLIDA"</formula>
    </cfRule>
  </conditionalFormatting>
  <conditionalFormatting sqref="AA20">
    <cfRule type="expression" dxfId="104" priority="96">
      <formula>U20="ASUMIR"</formula>
    </cfRule>
  </conditionalFormatting>
  <conditionalFormatting sqref="AA20">
    <cfRule type="expression" dxfId="103" priority="95">
      <formula>$W$16&lt;&gt;"CUMPLIMIENTO_TOTAL"</formula>
    </cfRule>
  </conditionalFormatting>
  <conditionalFormatting sqref="Y20">
    <cfRule type="expression" dxfId="102" priority="94">
      <formula>U20="ASUMIR"</formula>
    </cfRule>
  </conditionalFormatting>
  <conditionalFormatting sqref="AB8:AB10">
    <cfRule type="containsText" dxfId="101" priority="91" operator="containsText" text="CONTINUA LA ACCIÓN ANTERIOR">
      <formula>NOT(ISERROR(SEARCH("CONTINUA LA ACCIÓN ANTERIOR",AB8)))</formula>
    </cfRule>
    <cfRule type="containsText" dxfId="100" priority="92" operator="containsText" text="REQUIERE NUEVA ACCIÓN">
      <formula>NOT(ISERROR(SEARCH("REQUIERE NUEVA ACCIÓN",AB8)))</formula>
    </cfRule>
    <cfRule type="containsText" dxfId="99" priority="93" operator="containsText" text="RIESGO CONTROLADO">
      <formula>NOT(ISERROR(SEARCH("RIESGO CONTROLADO",AB8)))</formula>
    </cfRule>
  </conditionalFormatting>
  <conditionalFormatting sqref="AA8:AA10">
    <cfRule type="expression" dxfId="98" priority="90">
      <formula>U8="ASUMIR"</formula>
    </cfRule>
  </conditionalFormatting>
  <conditionalFormatting sqref="AA8">
    <cfRule type="expression" dxfId="97" priority="89">
      <formula>$W$10&lt;&gt;"CUMPLIMIENTO_TOTAL"</formula>
    </cfRule>
  </conditionalFormatting>
  <conditionalFormatting sqref="AA9">
    <cfRule type="expression" dxfId="96" priority="88">
      <formula>$W$11&lt;&gt;"CUMPLIMIENTO_TOTAL"</formula>
    </cfRule>
  </conditionalFormatting>
  <conditionalFormatting sqref="AA10">
    <cfRule type="expression" dxfId="95" priority="87">
      <formula>$W$12&lt;&gt;"CUMPLIMIENTO_TOTAL"</formula>
    </cfRule>
  </conditionalFormatting>
  <conditionalFormatting sqref="Z8:Z10">
    <cfRule type="beginsWith" dxfId="94" priority="84" operator="beginsWith" text="No eficaz">
      <formula>LEFT(Z8,LEN("No eficaz"))="No eficaz"</formula>
    </cfRule>
  </conditionalFormatting>
  <conditionalFormatting sqref="Z8:Z10">
    <cfRule type="beginsWith" dxfId="93" priority="83" operator="beginsWith" text="Eficaz">
      <formula>LEFT(Z8,LEN("Eficaz"))="Eficaz"</formula>
    </cfRule>
  </conditionalFormatting>
  <conditionalFormatting sqref="X8:X10">
    <cfRule type="expression" dxfId="92" priority="82">
      <formula>U8="ASUMIR"</formula>
    </cfRule>
  </conditionalFormatting>
  <conditionalFormatting sqref="Z8:Z10">
    <cfRule type="expression" dxfId="91" priority="81">
      <formula>U8="ASUMIR"</formula>
    </cfRule>
  </conditionalFormatting>
  <conditionalFormatting sqref="Y8:Y10">
    <cfRule type="expression" dxfId="90" priority="80">
      <formula>U8="ASUMIR"</formula>
    </cfRule>
  </conditionalFormatting>
  <conditionalFormatting sqref="X8">
    <cfRule type="cellIs" dxfId="89" priority="79" operator="equal">
      <formula>"NO_CUMPLIDA"</formula>
    </cfRule>
  </conditionalFormatting>
  <conditionalFormatting sqref="X9:X10">
    <cfRule type="cellIs" dxfId="88" priority="78" operator="equal">
      <formula>"NO_CUMPLIDA"</formula>
    </cfRule>
  </conditionalFormatting>
  <conditionalFormatting sqref="AB38:AB40">
    <cfRule type="containsText" dxfId="87" priority="73" operator="containsText" text="CONTINUA LA ACCIÓN ANTERIOR">
      <formula>NOT(ISERROR(SEARCH("CONTINUA LA ACCIÓN ANTERIOR",AB38)))</formula>
    </cfRule>
    <cfRule type="containsText" dxfId="86" priority="74" operator="containsText" text="REQUIERE NUEVA ACCIÓN">
      <formula>NOT(ISERROR(SEARCH("REQUIERE NUEVA ACCIÓN",AB38)))</formula>
    </cfRule>
    <cfRule type="containsText" dxfId="85" priority="75" operator="containsText" text="RIESGO CONTROLADO">
      <formula>NOT(ISERROR(SEARCH("RIESGO CONTROLADO",AB38)))</formula>
    </cfRule>
  </conditionalFormatting>
  <conditionalFormatting sqref="Z40">
    <cfRule type="beginsWith" dxfId="84" priority="72" operator="beginsWith" text="No eficaz">
      <formula>LEFT(Z40,LEN("No eficaz"))="No eficaz"</formula>
    </cfRule>
  </conditionalFormatting>
  <conditionalFormatting sqref="Z40">
    <cfRule type="beginsWith" dxfId="83" priority="71" operator="beginsWith" text="Eficaz">
      <formula>LEFT(Z40,LEN("Eficaz"))="Eficaz"</formula>
    </cfRule>
  </conditionalFormatting>
  <conditionalFormatting sqref="X38:X40">
    <cfRule type="expression" dxfId="82" priority="70">
      <formula>U38="ASUMIR"</formula>
    </cfRule>
  </conditionalFormatting>
  <conditionalFormatting sqref="Z40">
    <cfRule type="expression" dxfId="81" priority="69">
      <formula>U40="ASUMIR"</formula>
    </cfRule>
  </conditionalFormatting>
  <conditionalFormatting sqref="Y39:Y40">
    <cfRule type="expression" dxfId="80" priority="68">
      <formula>U39="ASUMIR"</formula>
    </cfRule>
  </conditionalFormatting>
  <conditionalFormatting sqref="AA38:AA40">
    <cfRule type="expression" dxfId="79" priority="67">
      <formula>U38="ASUMIR"</formula>
    </cfRule>
  </conditionalFormatting>
  <conditionalFormatting sqref="X38:X40">
    <cfRule type="cellIs" dxfId="78" priority="66" operator="equal">
      <formula>"NO_CUMPLIDA"</formula>
    </cfRule>
  </conditionalFormatting>
  <conditionalFormatting sqref="AA38">
    <cfRule type="expression" dxfId="77" priority="65">
      <formula>$W$16&lt;&gt;"CUMPLIMIENTO_TOTAL"</formula>
    </cfRule>
  </conditionalFormatting>
  <conditionalFormatting sqref="AA39">
    <cfRule type="expression" dxfId="76" priority="64">
      <formula>$W$17&lt;&gt;"CUMPLIMIENTO_TOTAL"</formula>
    </cfRule>
  </conditionalFormatting>
  <conditionalFormatting sqref="AA40">
    <cfRule type="expression" dxfId="75" priority="63">
      <formula>$W$18&lt;&gt;"CUMPLIMIENTO_TOTAL"</formula>
    </cfRule>
  </conditionalFormatting>
  <conditionalFormatting sqref="Z38:Z39">
    <cfRule type="beginsWith" dxfId="74" priority="61" operator="beginsWith" text="No eficaz">
      <formula>LEFT(Z38,LEN("No eficaz"))="No eficaz"</formula>
    </cfRule>
  </conditionalFormatting>
  <conditionalFormatting sqref="Z38:Z39">
    <cfRule type="beginsWith" dxfId="73" priority="60" operator="beginsWith" text="Eficaz">
      <formula>LEFT(Z38,LEN("Eficaz"))="Eficaz"</formula>
    </cfRule>
  </conditionalFormatting>
  <conditionalFormatting sqref="Z38:Z39">
    <cfRule type="expression" dxfId="72" priority="59">
      <formula>U38="ASUMIR"</formula>
    </cfRule>
  </conditionalFormatting>
  <conditionalFormatting sqref="Y38">
    <cfRule type="expression" dxfId="71" priority="58">
      <formula>U38="ASUMIR"</formula>
    </cfRule>
  </conditionalFormatting>
  <conditionalFormatting sqref="AB53:AB55">
    <cfRule type="containsText" dxfId="70" priority="53" operator="containsText" text="CONTINUA LA ACCIÓN ANTERIOR">
      <formula>NOT(ISERROR(SEARCH("CONTINUA LA ACCIÓN ANTERIOR",AB53)))</formula>
    </cfRule>
    <cfRule type="containsText" dxfId="69" priority="54" operator="containsText" text="REQUIERE NUEVA ACCIÓN">
      <formula>NOT(ISERROR(SEARCH("REQUIERE NUEVA ACCIÓN",AB53)))</formula>
    </cfRule>
    <cfRule type="containsText" dxfId="68" priority="55" operator="containsText" text="RIESGO CONTROLADO">
      <formula>NOT(ISERROR(SEARCH("RIESGO CONTROLADO",AB53)))</formula>
    </cfRule>
  </conditionalFormatting>
  <conditionalFormatting sqref="Z53:Z55">
    <cfRule type="beginsWith" dxfId="67" priority="52" operator="beginsWith" text="No eficaz">
      <formula>LEFT(Z53,LEN("No eficaz"))="No eficaz"</formula>
    </cfRule>
  </conditionalFormatting>
  <conditionalFormatting sqref="Z53:Z55">
    <cfRule type="beginsWith" dxfId="66" priority="51" operator="beginsWith" text="Eficaz">
      <formula>LEFT(Z53,LEN("Eficaz"))="Eficaz"</formula>
    </cfRule>
  </conditionalFormatting>
  <conditionalFormatting sqref="X53:X55">
    <cfRule type="expression" dxfId="65" priority="50">
      <formula>U53="ASUMIR"</formula>
    </cfRule>
  </conditionalFormatting>
  <conditionalFormatting sqref="Z53:Z55">
    <cfRule type="expression" dxfId="64" priority="49">
      <formula>U53="ASUMIR"</formula>
    </cfRule>
  </conditionalFormatting>
  <conditionalFormatting sqref="AA53:AA55">
    <cfRule type="expression" dxfId="63" priority="48">
      <formula>U53="ASUMIR"</formula>
    </cfRule>
  </conditionalFormatting>
  <conditionalFormatting sqref="X53">
    <cfRule type="cellIs" dxfId="62" priority="47" operator="equal">
      <formula>"NO_CUMPLIDA"</formula>
    </cfRule>
  </conditionalFormatting>
  <conditionalFormatting sqref="X54:X55">
    <cfRule type="cellIs" dxfId="61" priority="46" operator="equal">
      <formula>"NO_CUMPLIDA"</formula>
    </cfRule>
  </conditionalFormatting>
  <conditionalFormatting sqref="AA53">
    <cfRule type="expression" dxfId="60" priority="45">
      <formula>$W$10&lt;&gt;"CUMPLIMIENTO_TOTAL"</formula>
    </cfRule>
  </conditionalFormatting>
  <conditionalFormatting sqref="AA54">
    <cfRule type="expression" dxfId="59" priority="44">
      <formula>$W$11&lt;&gt;"CUMPLIMIENTO_TOTAL"</formula>
    </cfRule>
  </conditionalFormatting>
  <conditionalFormatting sqref="AA55">
    <cfRule type="expression" dxfId="58" priority="43">
      <formula>$W$12&lt;&gt;"CUMPLIMIENTO_TOTAL"</formula>
    </cfRule>
  </conditionalFormatting>
  <conditionalFormatting sqref="AA53">
    <cfRule type="expression" dxfId="57" priority="42">
      <formula>$W$11&lt;&gt;"CUMPLIMIENTO_TOTAL"</formula>
    </cfRule>
  </conditionalFormatting>
  <conditionalFormatting sqref="Y53:Y54">
    <cfRule type="expression" dxfId="56" priority="41">
      <formula>U53="ASUMIR"</formula>
    </cfRule>
  </conditionalFormatting>
  <conditionalFormatting sqref="Y55">
    <cfRule type="expression" dxfId="55" priority="40">
      <formula>U55="ASUMIR"</formula>
    </cfRule>
  </conditionalFormatting>
  <conditionalFormatting sqref="AA55">
    <cfRule type="expression" dxfId="54" priority="39">
      <formula>$W$11&lt;&gt;"CUMPLIMIENTO_TOTAL"</formula>
    </cfRule>
  </conditionalFormatting>
  <conditionalFormatting sqref="AB65:AB67">
    <cfRule type="containsText" dxfId="53" priority="34" operator="containsText" text="CONTINUA LA ACCIÓN ANTERIOR">
      <formula>NOT(ISERROR(SEARCH("CONTINUA LA ACCIÓN ANTERIOR",AB65)))</formula>
    </cfRule>
    <cfRule type="containsText" dxfId="52" priority="35" operator="containsText" text="REQUIERE NUEVA ACCIÓN">
      <formula>NOT(ISERROR(SEARCH("REQUIERE NUEVA ACCIÓN",AB65)))</formula>
    </cfRule>
    <cfRule type="containsText" dxfId="51" priority="36" operator="containsText" text="RIESGO CONTROLADO">
      <formula>NOT(ISERROR(SEARCH("RIESGO CONTROLADO",AB65)))</formula>
    </cfRule>
  </conditionalFormatting>
  <conditionalFormatting sqref="Z65:Z67">
    <cfRule type="beginsWith" dxfId="50" priority="33" operator="beginsWith" text="No eficaz">
      <formula>LEFT(Z65,LEN("No eficaz"))="No eficaz"</formula>
    </cfRule>
  </conditionalFormatting>
  <conditionalFormatting sqref="Z65:Z67">
    <cfRule type="beginsWith" dxfId="49" priority="32" operator="beginsWith" text="Eficaz">
      <formula>LEFT(Z65,LEN("Eficaz"))="Eficaz"</formula>
    </cfRule>
  </conditionalFormatting>
  <conditionalFormatting sqref="X65:X67">
    <cfRule type="expression" dxfId="48" priority="31">
      <formula>U65="ASUMIR"</formula>
    </cfRule>
  </conditionalFormatting>
  <conditionalFormatting sqref="Z65:Z67">
    <cfRule type="expression" dxfId="47" priority="30">
      <formula>U65="ASUMIR"</formula>
    </cfRule>
  </conditionalFormatting>
  <conditionalFormatting sqref="Y65:Y67">
    <cfRule type="expression" dxfId="46" priority="29">
      <formula>U65="ASUMIR"</formula>
    </cfRule>
  </conditionalFormatting>
  <conditionalFormatting sqref="AA65:AA67">
    <cfRule type="expression" dxfId="45" priority="28">
      <formula>U65="ASUMIR"</formula>
    </cfRule>
  </conditionalFormatting>
  <conditionalFormatting sqref="X65:X67">
    <cfRule type="cellIs" dxfId="44" priority="27" operator="equal">
      <formula>"NO_CUMPLIDA"</formula>
    </cfRule>
  </conditionalFormatting>
  <conditionalFormatting sqref="AA65">
    <cfRule type="expression" dxfId="43" priority="26">
      <formula>$W$22&lt;&gt;"CUMPLIMIENTO_TOTAL"</formula>
    </cfRule>
  </conditionalFormatting>
  <conditionalFormatting sqref="AA66">
    <cfRule type="expression" dxfId="42" priority="25">
      <formula>$W$23&lt;&gt;"CUMPLIMIENTO_TOTAL"</formula>
    </cfRule>
  </conditionalFormatting>
  <conditionalFormatting sqref="AA67">
    <cfRule type="expression" dxfId="41" priority="24">
      <formula>$W$24&lt;&gt;"CUMPLIMIENTO_TOTAL"</formula>
    </cfRule>
  </conditionalFormatting>
  <conditionalFormatting sqref="AB29:AB31">
    <cfRule type="containsText" dxfId="40" priority="19" operator="containsText" text="CONTINUA LA ACCIÓN ANTERIOR">
      <formula>NOT(ISERROR(SEARCH("CONTINUA LA ACCIÓN ANTERIOR",AB29)))</formula>
    </cfRule>
    <cfRule type="containsText" dxfId="39" priority="20" operator="containsText" text="REQUIERE NUEVA ACCIÓN">
      <formula>NOT(ISERROR(SEARCH("REQUIERE NUEVA ACCIÓN",AB29)))</formula>
    </cfRule>
    <cfRule type="containsText" dxfId="38" priority="21" operator="containsText" text="RIESGO CONTROLADO">
      <formula>NOT(ISERROR(SEARCH("RIESGO CONTROLADO",AB29)))</formula>
    </cfRule>
  </conditionalFormatting>
  <conditionalFormatting sqref="Z30:Z31">
    <cfRule type="beginsWith" dxfId="37" priority="18" operator="beginsWith" text="No eficaz">
      <formula>LEFT(Z30,LEN("No eficaz"))="No eficaz"</formula>
    </cfRule>
  </conditionalFormatting>
  <conditionalFormatting sqref="Z30:Z31">
    <cfRule type="beginsWith" dxfId="36" priority="17" operator="beginsWith" text="Eficaz">
      <formula>LEFT(Z30,LEN("Eficaz"))="Eficaz"</formula>
    </cfRule>
  </conditionalFormatting>
  <conditionalFormatting sqref="X30:X31">
    <cfRule type="expression" dxfId="35" priority="16">
      <formula>U30="ASUMIR"</formula>
    </cfRule>
  </conditionalFormatting>
  <conditionalFormatting sqref="Z30:Z31">
    <cfRule type="expression" dxfId="34" priority="15">
      <formula>U30="ASUMIR"</formula>
    </cfRule>
  </conditionalFormatting>
  <conditionalFormatting sqref="Y30:Y31">
    <cfRule type="expression" dxfId="33" priority="14">
      <formula>U30="ASUMIR"</formula>
    </cfRule>
  </conditionalFormatting>
  <conditionalFormatting sqref="AA29:AA31">
    <cfRule type="expression" dxfId="32" priority="13">
      <formula>U29="ASUMIR"</formula>
    </cfRule>
  </conditionalFormatting>
  <conditionalFormatting sqref="X30:X31">
    <cfRule type="cellIs" dxfId="31" priority="12" operator="equal">
      <formula>"NO_CUMPLIDA"</formula>
    </cfRule>
  </conditionalFormatting>
  <conditionalFormatting sqref="AA29">
    <cfRule type="expression" dxfId="30" priority="11">
      <formula>$W$13&lt;&gt;"CUMPLIMIENTO_TOTAL"</formula>
    </cfRule>
  </conditionalFormatting>
  <conditionalFormatting sqref="AA30">
    <cfRule type="expression" dxfId="29" priority="10">
      <formula>$W$14&lt;&gt;"CUMPLIMIENTO_TOTAL"</formula>
    </cfRule>
  </conditionalFormatting>
  <conditionalFormatting sqref="AA31">
    <cfRule type="expression" dxfId="28" priority="9">
      <formula>$W$15&lt;&gt;"CUMPLIMIENTO_TOTAL"</formula>
    </cfRule>
  </conditionalFormatting>
  <conditionalFormatting sqref="Z29">
    <cfRule type="beginsWith" dxfId="27" priority="6" operator="beginsWith" text="No eficaz">
      <formula>LEFT(Z29,LEN("No eficaz"))="No eficaz"</formula>
    </cfRule>
  </conditionalFormatting>
  <conditionalFormatting sqref="Z29">
    <cfRule type="beginsWith" dxfId="26" priority="5" operator="beginsWith" text="Eficaz">
      <formula>LEFT(Z29,LEN("Eficaz"))="Eficaz"</formula>
    </cfRule>
  </conditionalFormatting>
  <conditionalFormatting sqref="X29">
    <cfRule type="expression" dxfId="25" priority="4">
      <formula>U29="ASUMIR"</formula>
    </cfRule>
  </conditionalFormatting>
  <conditionalFormatting sqref="Z29">
    <cfRule type="expression" dxfId="24" priority="3">
      <formula>U29="ASUMIR"</formula>
    </cfRule>
  </conditionalFormatting>
  <conditionalFormatting sqref="Y29">
    <cfRule type="expression" dxfId="23" priority="2">
      <formula>U29="ASUMIR"</formula>
    </cfRule>
  </conditionalFormatting>
  <conditionalFormatting sqref="X29">
    <cfRule type="cellIs" dxfId="22" priority="1" operator="equal">
      <formula>"NO_CUMPLIDA"</formula>
    </cfRule>
  </conditionalFormatting>
  <dataValidations xWindow="910" yWindow="255" count="9">
    <dataValidation allowBlank="1" showInputMessage="1" showErrorMessage="1" promptTitle="FACTORES DE RIESGO" prompt="Seleccione el factor de riesgo interno o externo" sqref="D8:D79"/>
    <dataValidation allowBlank="1" showInputMessage="1" showErrorMessage="1" promptTitle="Análisis del indicador" prompt="Describa brevemente el comportamiento del indicador" sqref="L8:L79"/>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79"/>
    <dataValidation allowBlank="1" showInputMessage="1" showErrorMessage="1" promptTitle="Acción" prompt="Describa la forma en la cual se ha cumplido con la acción (oportunidad de mejora) que se implementó para tratar el riesgo" sqref="Y8:Y79"/>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80">
      <formula1>X8="CUMPLIMIENTO_TOTAL"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11 AB14:AB79">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79">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79">
      <formula1>INDIRECT(X8)</formula1>
    </dataValidation>
    <dataValidation type="decimal" allowBlank="1" showInputMessage="1" showErrorMessage="1" promptTitle="% De medición del indicador" prompt="Sólo permite números" sqref="K8:K79">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ignoredErrors>
    <ignoredError sqref="K11"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328" operator="containsText" id="{5FF8A8BD-18FC-417B-850F-ACA90835F62D}">
            <xm:f>NOT(ISERROR(SEARCH(#REF!,Z11)))</xm:f>
            <xm:f>#REF!</xm:f>
            <x14:dxf>
              <font>
                <color rgb="FF9C0006"/>
              </font>
              <fill>
                <patternFill>
                  <bgColor rgb="FFFFC7CE"/>
                </patternFill>
              </fill>
            </x14:dxf>
          </x14:cfRule>
          <xm:sqref>Z11:Z13 Z15:Z16 Z23:Z28 Z32:Z37 Z41:Z52 Z56:Z64 Z68:Z79</xm:sqref>
        </x14:conditionalFormatting>
        <x14:conditionalFormatting xmlns:xm="http://schemas.microsoft.com/office/excel/2006/main">
          <x14:cfRule type="containsText" priority="330" operator="containsText" id="{13013706-2595-4270-A379-FEE68B7EE3BE}">
            <xm:f>NOT(ISERROR(SEARCH(#REF!,X11)))</xm:f>
            <xm:f>#REF!</xm:f>
            <x14:dxf>
              <font>
                <color rgb="FF9C0006"/>
              </font>
              <fill>
                <patternFill>
                  <bgColor rgb="FFFFC7CE"/>
                </patternFill>
              </fill>
            </x14:dxf>
          </x14:cfRule>
          <xm:sqref>X11:X13 X15:X16 X23:X28 X32:X37 X41:X52 X56:X64 X68:X79</xm:sqref>
        </x14:conditionalFormatting>
        <x14:conditionalFormatting xmlns:xm="http://schemas.microsoft.com/office/excel/2006/main">
          <x14:cfRule type="containsText" priority="201" operator="containsText" id="{DE1D62DD-CFC7-4783-9E86-9D94A7C300CA}">
            <xm:f>NOT(ISERROR(SEARCH(#REF!,Z14)))</xm:f>
            <xm:f>#REF!</xm:f>
            <x14:dxf>
              <font>
                <color rgb="FF9C0006"/>
              </font>
              <fill>
                <patternFill>
                  <bgColor rgb="FFFFC7CE"/>
                </patternFill>
              </fill>
            </x14:dxf>
          </x14:cfRule>
          <xm:sqref>Z14</xm:sqref>
        </x14:conditionalFormatting>
        <x14:conditionalFormatting xmlns:xm="http://schemas.microsoft.com/office/excel/2006/main">
          <x14:cfRule type="containsText" priority="202" operator="containsText" id="{3D0F72C7-BADB-4D49-B252-D6C0896A5902}">
            <xm:f>NOT(ISERROR(SEARCH(#REF!,X14)))</xm:f>
            <xm:f>#REF!</xm:f>
            <x14:dxf>
              <font>
                <color rgb="FF9C0006"/>
              </font>
              <fill>
                <patternFill>
                  <bgColor rgb="FFFFC7CE"/>
                </patternFill>
              </fill>
            </x14:dxf>
          </x14:cfRule>
          <xm:sqref>X14</xm:sqref>
        </x14:conditionalFormatting>
        <x14:conditionalFormatting xmlns:xm="http://schemas.microsoft.com/office/excel/2006/main">
          <x14:cfRule type="containsText" priority="127" operator="containsText" id="{35DB3753-AC34-4EF2-9DD7-053A71C7D66D}">
            <xm:f>NOT(ISERROR(SEARCH(#REF!,Z17)))</xm:f>
            <xm:f>#REF!</xm:f>
            <x14:dxf>
              <font>
                <color rgb="FF9C0006"/>
              </font>
              <fill>
                <patternFill>
                  <bgColor rgb="FFFFC7CE"/>
                </patternFill>
              </fill>
            </x14:dxf>
          </x14:cfRule>
          <xm:sqref>Z17:Z19</xm:sqref>
        </x14:conditionalFormatting>
        <x14:conditionalFormatting xmlns:xm="http://schemas.microsoft.com/office/excel/2006/main">
          <x14:cfRule type="containsText" priority="128" operator="containsText" id="{1036C394-2DF2-41CE-A4D9-C63EE32E18F5}">
            <xm:f>NOT(ISERROR(SEARCH(#REF!,X17)))</xm:f>
            <xm:f>#REF!</xm:f>
            <x14:dxf>
              <font>
                <color rgb="FF9C0006"/>
              </font>
              <fill>
                <patternFill>
                  <bgColor rgb="FFFFC7CE"/>
                </patternFill>
              </fill>
            </x14:dxf>
          </x14:cfRule>
          <xm:sqref>X17:X19</xm:sqref>
        </x14:conditionalFormatting>
        <x14:conditionalFormatting xmlns:xm="http://schemas.microsoft.com/office/excel/2006/main">
          <x14:cfRule type="containsText" priority="109" operator="containsText" id="{3E1DF3A2-5A7A-40B0-B867-A18107C3ADCA}">
            <xm:f>NOT(ISERROR(SEARCH(#REF!,Z20)))</xm:f>
            <xm:f>#REF!</xm:f>
            <x14:dxf>
              <font>
                <color rgb="FF9C0006"/>
              </font>
              <fill>
                <patternFill>
                  <bgColor rgb="FFFFC7CE"/>
                </patternFill>
              </fill>
            </x14:dxf>
          </x14:cfRule>
          <xm:sqref>Z20:Z22</xm:sqref>
        </x14:conditionalFormatting>
        <x14:conditionalFormatting xmlns:xm="http://schemas.microsoft.com/office/excel/2006/main">
          <x14:cfRule type="containsText" priority="110" operator="containsText" id="{E27DBA97-E799-4614-8FC9-84DF6CCA3CBC}">
            <xm:f>NOT(ISERROR(SEARCH(#REF!,X21)))</xm:f>
            <xm:f>#REF!</xm:f>
            <x14:dxf>
              <font>
                <color rgb="FF9C0006"/>
              </font>
              <fill>
                <patternFill>
                  <bgColor rgb="FFFFC7CE"/>
                </patternFill>
              </fill>
            </x14:dxf>
          </x14:cfRule>
          <xm:sqref>X21:X22</xm:sqref>
        </x14:conditionalFormatting>
        <x14:conditionalFormatting xmlns:xm="http://schemas.microsoft.com/office/excel/2006/main">
          <x14:cfRule type="containsText" priority="99" operator="containsText" id="{9F44C0B2-79C0-46AB-B947-24D5AC2E1A55}">
            <xm:f>NOT(ISERROR(SEARCH(#REF!,X20)))</xm:f>
            <xm:f>#REF!</xm:f>
            <x14:dxf>
              <font>
                <color rgb="FF9C0006"/>
              </font>
              <fill>
                <patternFill>
                  <bgColor rgb="FFFFC7CE"/>
                </patternFill>
              </fill>
            </x14:dxf>
          </x14:cfRule>
          <xm:sqref>X20</xm:sqref>
        </x14:conditionalFormatting>
        <x14:conditionalFormatting xmlns:xm="http://schemas.microsoft.com/office/excel/2006/main">
          <x14:cfRule type="containsText" priority="85" operator="containsText" id="{7E4A2AB6-F546-4536-8571-4A4E746C5CCA}">
            <xm:f>NOT(ISERROR(SEARCH(#REF!,Z8)))</xm:f>
            <xm:f>#REF!</xm:f>
            <x14:dxf>
              <font>
                <color rgb="FF9C0006"/>
              </font>
              <fill>
                <patternFill>
                  <bgColor rgb="FFFFC7CE"/>
                </patternFill>
              </fill>
            </x14:dxf>
          </x14:cfRule>
          <xm:sqref>Z8:Z10</xm:sqref>
        </x14:conditionalFormatting>
        <x14:conditionalFormatting xmlns:xm="http://schemas.microsoft.com/office/excel/2006/main">
          <x14:cfRule type="containsText" priority="86" operator="containsText" id="{1FE133EE-8053-42BA-96E5-F54E0A19C7AC}">
            <xm:f>NOT(ISERROR(SEARCH(#REF!,X8)))</xm:f>
            <xm:f>#REF!</xm:f>
            <x14:dxf>
              <font>
                <color rgb="FF9C0006"/>
              </font>
              <fill>
                <patternFill>
                  <bgColor rgb="FFFFC7CE"/>
                </patternFill>
              </fill>
            </x14:dxf>
          </x14:cfRule>
          <xm:sqref>X8:X10</xm:sqref>
        </x14:conditionalFormatting>
        <x14:conditionalFormatting xmlns:xm="http://schemas.microsoft.com/office/excel/2006/main">
          <x14:cfRule type="containsText" priority="76" operator="containsText" id="{FC5342BE-8558-42CA-AE6D-77EED77171D7}">
            <xm:f>NOT(ISERROR(SEARCH(#REF!,Z40)))</xm:f>
            <xm:f>#REF!</xm:f>
            <x14:dxf>
              <font>
                <color rgb="FF9C0006"/>
              </font>
              <fill>
                <patternFill>
                  <bgColor rgb="FFFFC7CE"/>
                </patternFill>
              </fill>
            </x14:dxf>
          </x14:cfRule>
          <xm:sqref>Z40</xm:sqref>
        </x14:conditionalFormatting>
        <x14:conditionalFormatting xmlns:xm="http://schemas.microsoft.com/office/excel/2006/main">
          <x14:cfRule type="containsText" priority="77" operator="containsText" id="{A7D609E3-EB28-4CF8-AE13-6742D6400F44}">
            <xm:f>NOT(ISERROR(SEARCH(#REF!,X38)))</xm:f>
            <xm:f>#REF!</xm:f>
            <x14:dxf>
              <font>
                <color rgb="FF9C0006"/>
              </font>
              <fill>
                <patternFill>
                  <bgColor rgb="FFFFC7CE"/>
                </patternFill>
              </fill>
            </x14:dxf>
          </x14:cfRule>
          <xm:sqref>X38:X40</xm:sqref>
        </x14:conditionalFormatting>
        <x14:conditionalFormatting xmlns:xm="http://schemas.microsoft.com/office/excel/2006/main">
          <x14:cfRule type="containsText" priority="62" operator="containsText" id="{FE9B815C-DDC3-4B8E-BBF9-B2DAD250FE18}">
            <xm:f>NOT(ISERROR(SEARCH(#REF!,Z38)))</xm:f>
            <xm:f>#REF!</xm:f>
            <x14:dxf>
              <font>
                <color rgb="FF9C0006"/>
              </font>
              <fill>
                <patternFill>
                  <bgColor rgb="FFFFC7CE"/>
                </patternFill>
              </fill>
            </x14:dxf>
          </x14:cfRule>
          <xm:sqref>Z38:Z39</xm:sqref>
        </x14:conditionalFormatting>
        <x14:conditionalFormatting xmlns:xm="http://schemas.microsoft.com/office/excel/2006/main">
          <x14:cfRule type="containsText" priority="56" operator="containsText" id="{0ADABD8A-9657-4446-B401-76D8A1182309}">
            <xm:f>NOT(ISERROR(SEARCH(#REF!,Z53)))</xm:f>
            <xm:f>#REF!</xm:f>
            <x14:dxf>
              <font>
                <color rgb="FF9C0006"/>
              </font>
              <fill>
                <patternFill>
                  <bgColor rgb="FFFFC7CE"/>
                </patternFill>
              </fill>
            </x14:dxf>
          </x14:cfRule>
          <xm:sqref>Z53:Z55</xm:sqref>
        </x14:conditionalFormatting>
        <x14:conditionalFormatting xmlns:xm="http://schemas.microsoft.com/office/excel/2006/main">
          <x14:cfRule type="containsText" priority="57" operator="containsText" id="{4C277E6D-E966-406B-AC76-37BE1F3B7979}">
            <xm:f>NOT(ISERROR(SEARCH(#REF!,X53)))</xm:f>
            <xm:f>#REF!</xm:f>
            <x14:dxf>
              <font>
                <color rgb="FF9C0006"/>
              </font>
              <fill>
                <patternFill>
                  <bgColor rgb="FFFFC7CE"/>
                </patternFill>
              </fill>
            </x14:dxf>
          </x14:cfRule>
          <xm:sqref>X53:X55</xm:sqref>
        </x14:conditionalFormatting>
        <x14:conditionalFormatting xmlns:xm="http://schemas.microsoft.com/office/excel/2006/main">
          <x14:cfRule type="containsText" priority="37" operator="containsText" id="{31D8BC65-0D3D-45A8-9796-1314D6CE8558}">
            <xm:f>NOT(ISERROR(SEARCH(#REF!,Z65)))</xm:f>
            <xm:f>#REF!</xm:f>
            <x14:dxf>
              <font>
                <color rgb="FF9C0006"/>
              </font>
              <fill>
                <patternFill>
                  <bgColor rgb="FFFFC7CE"/>
                </patternFill>
              </fill>
            </x14:dxf>
          </x14:cfRule>
          <xm:sqref>Z65:Z67</xm:sqref>
        </x14:conditionalFormatting>
        <x14:conditionalFormatting xmlns:xm="http://schemas.microsoft.com/office/excel/2006/main">
          <x14:cfRule type="containsText" priority="38" operator="containsText" id="{0498ECFE-9538-4542-8D82-835C2E95EF9B}">
            <xm:f>NOT(ISERROR(SEARCH(#REF!,X65)))</xm:f>
            <xm:f>#REF!</xm:f>
            <x14:dxf>
              <font>
                <color rgb="FF9C0006"/>
              </font>
              <fill>
                <patternFill>
                  <bgColor rgb="FFFFC7CE"/>
                </patternFill>
              </fill>
            </x14:dxf>
          </x14:cfRule>
          <xm:sqref>X65:X67</xm:sqref>
        </x14:conditionalFormatting>
        <x14:conditionalFormatting xmlns:xm="http://schemas.microsoft.com/office/excel/2006/main">
          <x14:cfRule type="containsText" priority="22" operator="containsText" id="{7D2150A5-DD21-4549-A8C2-2E29BD9E8092}">
            <xm:f>NOT(ISERROR(SEARCH(#REF!,Z30)))</xm:f>
            <xm:f>#REF!</xm:f>
            <x14:dxf>
              <font>
                <color rgb="FF9C0006"/>
              </font>
              <fill>
                <patternFill>
                  <bgColor rgb="FFFFC7CE"/>
                </patternFill>
              </fill>
            </x14:dxf>
          </x14:cfRule>
          <xm:sqref>Z30:Z31</xm:sqref>
        </x14:conditionalFormatting>
        <x14:conditionalFormatting xmlns:xm="http://schemas.microsoft.com/office/excel/2006/main">
          <x14:cfRule type="containsText" priority="23" operator="containsText" id="{D64BCF5E-B57D-47F2-AEC8-11EE779C1142}">
            <xm:f>NOT(ISERROR(SEARCH(#REF!,X30)))</xm:f>
            <xm:f>#REF!</xm:f>
            <x14:dxf>
              <font>
                <color rgb="FF9C0006"/>
              </font>
              <fill>
                <patternFill>
                  <bgColor rgb="FFFFC7CE"/>
                </patternFill>
              </fill>
            </x14:dxf>
          </x14:cfRule>
          <xm:sqref>X30:X31</xm:sqref>
        </x14:conditionalFormatting>
        <x14:conditionalFormatting xmlns:xm="http://schemas.microsoft.com/office/excel/2006/main">
          <x14:cfRule type="containsText" priority="7" operator="containsText" id="{F8E47D9D-ACC9-411C-A302-E919EC842836}">
            <xm:f>NOT(ISERROR(SEARCH(#REF!,Z29)))</xm:f>
            <xm:f>#REF!</xm:f>
            <x14:dxf>
              <font>
                <color rgb="FF9C0006"/>
              </font>
              <fill>
                <patternFill>
                  <bgColor rgb="FFFFC7CE"/>
                </patternFill>
              </fill>
            </x14:dxf>
          </x14:cfRule>
          <xm:sqref>Z29</xm:sqref>
        </x14:conditionalFormatting>
        <x14:conditionalFormatting xmlns:xm="http://schemas.microsoft.com/office/excel/2006/main">
          <x14:cfRule type="containsText" priority="8" operator="containsText" id="{B04A0F9D-97C5-4AE5-9F07-FA32DEC16955}">
            <xm:f>NOT(ISERROR(SEARCH(#REF!,X29)))</xm:f>
            <xm:f>#REF!</xm:f>
            <x14:dxf>
              <font>
                <color rgb="FF9C0006"/>
              </font>
              <fill>
                <patternFill>
                  <bgColor rgb="FFFFC7CE"/>
                </patternFill>
              </fill>
            </x14:dxf>
          </x14:cfRule>
          <xm:sqref>X29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zoomScaleNormal="100" workbookViewId="0">
      <selection activeCell="C72" sqref="C72:H72"/>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85" t="s">
        <v>62</v>
      </c>
      <c r="B1" s="486"/>
      <c r="C1" s="486"/>
      <c r="D1" s="486"/>
      <c r="E1" s="486"/>
      <c r="F1" s="486"/>
      <c r="G1" s="486"/>
      <c r="H1" s="486"/>
      <c r="I1" s="486"/>
      <c r="J1" s="486"/>
      <c r="K1" s="486"/>
      <c r="L1" s="486"/>
      <c r="M1" s="486"/>
      <c r="N1" s="486"/>
      <c r="O1" s="486"/>
      <c r="P1" s="486"/>
      <c r="Q1" s="486"/>
      <c r="R1" s="486"/>
      <c r="S1" s="486"/>
      <c r="T1" s="487"/>
    </row>
    <row r="2" spans="1:34" ht="15.75" x14ac:dyDescent="0.25">
      <c r="A2" s="24"/>
      <c r="B2" s="25"/>
      <c r="C2" s="25"/>
      <c r="D2" s="25"/>
      <c r="E2" s="25"/>
      <c r="F2" s="25"/>
      <c r="G2" s="25"/>
      <c r="H2" s="25"/>
      <c r="I2" s="25"/>
      <c r="J2" s="25"/>
      <c r="K2" s="25"/>
      <c r="L2" s="25"/>
      <c r="M2" s="25"/>
      <c r="N2" s="25"/>
      <c r="O2" s="25"/>
      <c r="P2" s="25"/>
      <c r="Q2" s="25"/>
      <c r="R2" s="36"/>
      <c r="S2" s="36"/>
      <c r="T2" s="26"/>
    </row>
    <row r="3" spans="1:34" ht="15.75" x14ac:dyDescent="0.25">
      <c r="A3" s="482" t="s">
        <v>61</v>
      </c>
      <c r="B3" s="483"/>
      <c r="C3" s="483"/>
      <c r="D3" s="483"/>
      <c r="E3" s="483"/>
      <c r="F3" s="483"/>
      <c r="G3" s="483"/>
      <c r="H3" s="483"/>
      <c r="I3" s="483"/>
      <c r="J3" s="483"/>
      <c r="K3" s="483"/>
      <c r="L3" s="483"/>
      <c r="M3" s="483"/>
      <c r="N3" s="483"/>
      <c r="O3" s="483"/>
      <c r="P3" s="483"/>
      <c r="Q3" s="483"/>
      <c r="R3" s="483"/>
      <c r="S3" s="483"/>
      <c r="T3" s="484"/>
    </row>
    <row r="4" spans="1:34" x14ac:dyDescent="0.2">
      <c r="A4" s="20"/>
      <c r="B4" s="21"/>
      <c r="C4" s="22"/>
      <c r="D4" s="22"/>
      <c r="E4" s="22"/>
      <c r="F4" s="22"/>
      <c r="G4" s="22"/>
      <c r="H4" s="22"/>
      <c r="I4" s="22"/>
      <c r="J4" s="22"/>
      <c r="K4" s="22"/>
      <c r="L4" s="22"/>
      <c r="M4" s="22"/>
      <c r="N4" s="22"/>
      <c r="O4" s="22"/>
      <c r="P4" s="22"/>
      <c r="Q4" s="22"/>
      <c r="R4" s="22"/>
      <c r="S4" s="22"/>
      <c r="T4" s="23"/>
    </row>
    <row r="5" spans="1:34" ht="13.5" thickBot="1" x14ac:dyDescent="0.25">
      <c r="A5" s="27"/>
      <c r="B5" s="27"/>
      <c r="C5" s="28"/>
      <c r="D5" s="28"/>
      <c r="E5" s="28"/>
      <c r="F5" s="28"/>
      <c r="G5" s="28"/>
      <c r="H5" s="28"/>
      <c r="I5" s="28"/>
      <c r="J5" s="28"/>
      <c r="K5" s="28"/>
      <c r="L5" s="28"/>
      <c r="M5" s="28"/>
      <c r="N5" s="28"/>
      <c r="O5" s="28"/>
      <c r="P5" s="28"/>
      <c r="Q5" s="28"/>
      <c r="R5" s="28"/>
      <c r="S5" s="28"/>
      <c r="T5" s="28"/>
    </row>
    <row r="6" spans="1:34" ht="24" customHeight="1" x14ac:dyDescent="0.2">
      <c r="A6" s="29" t="s">
        <v>18</v>
      </c>
      <c r="B6" s="493"/>
      <c r="C6" s="450" t="s">
        <v>77</v>
      </c>
      <c r="D6" s="450"/>
      <c r="E6" s="450"/>
      <c r="F6" s="450"/>
      <c r="G6" s="450"/>
      <c r="H6" s="450"/>
      <c r="I6" s="497"/>
      <c r="J6" s="476"/>
      <c r="K6" s="496" t="s">
        <v>76</v>
      </c>
      <c r="L6" s="496"/>
      <c r="M6" s="496"/>
      <c r="N6" s="496"/>
      <c r="O6" s="496"/>
      <c r="P6" s="496"/>
      <c r="Q6" s="496"/>
      <c r="R6" s="38"/>
      <c r="S6" s="38"/>
      <c r="T6" s="488"/>
    </row>
    <row r="7" spans="1:34" ht="15" customHeight="1" x14ac:dyDescent="0.2">
      <c r="A7" s="472" t="s">
        <v>20</v>
      </c>
      <c r="B7" s="494"/>
      <c r="C7" s="451"/>
      <c r="D7" s="451"/>
      <c r="E7" s="451"/>
      <c r="F7" s="451"/>
      <c r="G7" s="451"/>
      <c r="H7" s="451"/>
      <c r="I7" s="498"/>
      <c r="J7" s="477"/>
      <c r="K7" s="449" t="s">
        <v>90</v>
      </c>
      <c r="L7" s="449"/>
      <c r="M7" s="449"/>
      <c r="N7" s="449"/>
      <c r="O7" s="449"/>
      <c r="P7" s="449"/>
      <c r="Q7" s="449"/>
      <c r="R7" s="449"/>
      <c r="S7" s="449"/>
      <c r="T7" s="489"/>
    </row>
    <row r="8" spans="1:34" ht="15" customHeight="1" x14ac:dyDescent="0.2">
      <c r="A8" s="472"/>
      <c r="B8" s="494"/>
      <c r="C8" s="464" t="s">
        <v>19</v>
      </c>
      <c r="D8" s="464"/>
      <c r="E8" s="464"/>
      <c r="F8" s="464" t="s">
        <v>215</v>
      </c>
      <c r="G8" s="464"/>
      <c r="H8" s="464"/>
      <c r="I8" s="498"/>
      <c r="J8" s="477"/>
      <c r="K8" s="449"/>
      <c r="L8" s="449"/>
      <c r="M8" s="449"/>
      <c r="N8" s="449"/>
      <c r="O8" s="449"/>
      <c r="P8" s="449"/>
      <c r="Q8" s="449"/>
      <c r="R8" s="449"/>
      <c r="S8" s="449"/>
      <c r="T8" s="489"/>
    </row>
    <row r="9" spans="1:34" ht="15" customHeight="1" x14ac:dyDescent="0.2">
      <c r="A9" s="472"/>
      <c r="B9" s="494"/>
      <c r="C9" s="452" t="s">
        <v>32</v>
      </c>
      <c r="D9" s="452"/>
      <c r="E9" s="452"/>
      <c r="F9" s="452" t="s">
        <v>247</v>
      </c>
      <c r="G9" s="452"/>
      <c r="H9" s="452"/>
      <c r="I9" s="498"/>
      <c r="J9" s="477"/>
      <c r="K9" s="449" t="s">
        <v>394</v>
      </c>
      <c r="L9" s="449"/>
      <c r="M9" s="449"/>
      <c r="N9" s="449"/>
      <c r="O9" s="449"/>
      <c r="P9" s="449"/>
      <c r="Q9" s="449"/>
      <c r="R9" s="449"/>
      <c r="S9" s="449"/>
      <c r="T9" s="489"/>
      <c r="W9" s="7"/>
      <c r="X9" s="7"/>
      <c r="Y9" s="7"/>
      <c r="Z9" s="7"/>
      <c r="AA9" s="7"/>
      <c r="AB9" s="7"/>
      <c r="AC9" s="7"/>
      <c r="AD9" s="7"/>
      <c r="AE9" s="7"/>
      <c r="AF9" s="7"/>
      <c r="AG9" s="7"/>
      <c r="AH9" s="7"/>
    </row>
    <row r="10" spans="1:34" ht="12.75" customHeight="1" x14ac:dyDescent="0.2">
      <c r="A10" s="472"/>
      <c r="B10" s="494"/>
      <c r="C10" s="452" t="s">
        <v>33</v>
      </c>
      <c r="D10" s="452"/>
      <c r="E10" s="452"/>
      <c r="F10" s="452" t="s">
        <v>37</v>
      </c>
      <c r="G10" s="452"/>
      <c r="H10" s="452"/>
      <c r="I10" s="498"/>
      <c r="J10" s="477"/>
      <c r="K10" s="449"/>
      <c r="L10" s="449"/>
      <c r="M10" s="449"/>
      <c r="N10" s="449"/>
      <c r="O10" s="449"/>
      <c r="P10" s="449"/>
      <c r="Q10" s="449"/>
      <c r="R10" s="449"/>
      <c r="S10" s="449"/>
      <c r="T10" s="489"/>
      <c r="W10" s="500"/>
      <c r="X10" s="500"/>
      <c r="Y10" s="500"/>
      <c r="Z10" s="501"/>
      <c r="AA10" s="500"/>
      <c r="AB10" s="500"/>
      <c r="AC10" s="500"/>
      <c r="AD10" s="500"/>
      <c r="AE10" s="500"/>
      <c r="AF10" s="500"/>
      <c r="AG10" s="500"/>
      <c r="AH10" s="500"/>
    </row>
    <row r="11" spans="1:34" ht="15" customHeight="1" x14ac:dyDescent="0.2">
      <c r="A11" s="472"/>
      <c r="B11" s="494"/>
      <c r="C11" s="452" t="s">
        <v>34</v>
      </c>
      <c r="D11" s="452"/>
      <c r="E11" s="452"/>
      <c r="F11" s="452" t="s">
        <v>38</v>
      </c>
      <c r="G11" s="452"/>
      <c r="H11" s="452"/>
      <c r="I11" s="498"/>
      <c r="J11" s="477"/>
      <c r="K11" s="449"/>
      <c r="L11" s="449"/>
      <c r="M11" s="449"/>
      <c r="N11" s="449"/>
      <c r="O11" s="449"/>
      <c r="P11" s="449"/>
      <c r="Q11" s="449"/>
      <c r="R11" s="449"/>
      <c r="S11" s="449"/>
      <c r="T11" s="489"/>
      <c r="W11" s="500"/>
      <c r="X11" s="500"/>
      <c r="Y11" s="500"/>
      <c r="Z11" s="501"/>
      <c r="AA11" s="500"/>
      <c r="AB11" s="500"/>
      <c r="AC11" s="500"/>
      <c r="AD11" s="500"/>
      <c r="AE11" s="500"/>
      <c r="AF11" s="500"/>
      <c r="AG11" s="500"/>
      <c r="AH11" s="500"/>
    </row>
    <row r="12" spans="1:34" ht="12.75" customHeight="1" x14ac:dyDescent="0.2">
      <c r="A12" s="472"/>
      <c r="B12" s="494"/>
      <c r="C12" s="452" t="s">
        <v>35</v>
      </c>
      <c r="D12" s="452"/>
      <c r="E12" s="452"/>
      <c r="F12" s="452" t="s">
        <v>39</v>
      </c>
      <c r="G12" s="452"/>
      <c r="H12" s="452"/>
      <c r="I12" s="498"/>
      <c r="J12" s="477"/>
      <c r="K12" s="449" t="s">
        <v>91</v>
      </c>
      <c r="L12" s="449"/>
      <c r="M12" s="449"/>
      <c r="N12" s="449"/>
      <c r="O12" s="449"/>
      <c r="P12" s="449"/>
      <c r="Q12" s="449"/>
      <c r="R12" s="449"/>
      <c r="S12" s="449"/>
      <c r="T12" s="489"/>
    </row>
    <row r="13" spans="1:34" ht="12.75" customHeight="1" x14ac:dyDescent="0.2">
      <c r="A13" s="472"/>
      <c r="B13" s="494"/>
      <c r="C13" s="452" t="s">
        <v>218</v>
      </c>
      <c r="D13" s="452"/>
      <c r="E13" s="452"/>
      <c r="F13" s="452" t="s">
        <v>216</v>
      </c>
      <c r="G13" s="452"/>
      <c r="H13" s="452"/>
      <c r="I13" s="498"/>
      <c r="J13" s="477"/>
      <c r="K13" s="449"/>
      <c r="L13" s="449"/>
      <c r="M13" s="449"/>
      <c r="N13" s="449"/>
      <c r="O13" s="449"/>
      <c r="P13" s="449"/>
      <c r="Q13" s="449"/>
      <c r="R13" s="449"/>
      <c r="S13" s="449"/>
      <c r="T13" s="489"/>
    </row>
    <row r="14" spans="1:34" ht="19.5" customHeight="1" x14ac:dyDescent="0.2">
      <c r="A14" s="472"/>
      <c r="B14" s="494"/>
      <c r="C14" s="452" t="s">
        <v>36</v>
      </c>
      <c r="D14" s="452"/>
      <c r="E14" s="452"/>
      <c r="F14" s="452" t="s">
        <v>217</v>
      </c>
      <c r="G14" s="452"/>
      <c r="H14" s="452"/>
      <c r="I14" s="498"/>
      <c r="J14" s="477"/>
      <c r="K14" s="449" t="s">
        <v>92</v>
      </c>
      <c r="L14" s="449"/>
      <c r="M14" s="449"/>
      <c r="N14" s="449"/>
      <c r="O14" s="449"/>
      <c r="P14" s="449"/>
      <c r="Q14" s="449"/>
      <c r="R14" s="449"/>
      <c r="S14" s="449"/>
      <c r="T14" s="489"/>
    </row>
    <row r="15" spans="1:34" ht="12.75" customHeight="1" x14ac:dyDescent="0.2">
      <c r="A15" s="472"/>
      <c r="B15" s="494"/>
      <c r="C15" s="452"/>
      <c r="D15" s="452"/>
      <c r="E15" s="452"/>
      <c r="F15" s="525"/>
      <c r="G15" s="525"/>
      <c r="H15" s="525"/>
      <c r="I15" s="498"/>
      <c r="J15" s="477"/>
      <c r="K15" s="449" t="s">
        <v>93</v>
      </c>
      <c r="L15" s="449"/>
      <c r="M15" s="449"/>
      <c r="N15" s="449"/>
      <c r="O15" s="449"/>
      <c r="P15" s="449"/>
      <c r="Q15" s="449"/>
      <c r="R15" s="449"/>
      <c r="S15" s="449"/>
      <c r="T15" s="489"/>
    </row>
    <row r="16" spans="1:34" ht="12.75" customHeight="1" x14ac:dyDescent="0.2">
      <c r="A16" s="472"/>
      <c r="B16" s="494"/>
      <c r="C16" s="452" t="s">
        <v>78</v>
      </c>
      <c r="D16" s="452"/>
      <c r="E16" s="452"/>
      <c r="F16" s="452"/>
      <c r="G16" s="452"/>
      <c r="H16" s="452"/>
      <c r="I16" s="498"/>
      <c r="J16" s="477"/>
      <c r="K16" s="449"/>
      <c r="L16" s="449"/>
      <c r="M16" s="449"/>
      <c r="N16" s="449"/>
      <c r="O16" s="449"/>
      <c r="P16" s="449"/>
      <c r="Q16" s="449"/>
      <c r="R16" s="449"/>
      <c r="S16" s="449"/>
      <c r="T16" s="489"/>
    </row>
    <row r="17" spans="1:21" ht="12.75" customHeight="1" x14ac:dyDescent="0.2">
      <c r="A17" s="472"/>
      <c r="B17" s="494"/>
      <c r="C17" s="452"/>
      <c r="D17" s="452"/>
      <c r="E17" s="452"/>
      <c r="F17" s="452"/>
      <c r="G17" s="452"/>
      <c r="H17" s="452"/>
      <c r="I17" s="498"/>
      <c r="J17" s="477"/>
      <c r="K17" s="449"/>
      <c r="L17" s="449"/>
      <c r="M17" s="449"/>
      <c r="N17" s="449"/>
      <c r="O17" s="449"/>
      <c r="P17" s="449"/>
      <c r="Q17" s="449"/>
      <c r="R17" s="449"/>
      <c r="S17" s="449"/>
      <c r="T17" s="489"/>
    </row>
    <row r="18" spans="1:21" ht="13.5" thickBot="1" x14ac:dyDescent="0.25">
      <c r="A18" s="473"/>
      <c r="B18" s="495"/>
      <c r="C18" s="491"/>
      <c r="D18" s="491"/>
      <c r="E18" s="491"/>
      <c r="F18" s="491"/>
      <c r="G18" s="491"/>
      <c r="H18" s="491"/>
      <c r="I18" s="499"/>
      <c r="J18" s="478"/>
      <c r="K18" s="492"/>
      <c r="L18" s="492"/>
      <c r="M18" s="492"/>
      <c r="N18" s="492"/>
      <c r="O18" s="492"/>
      <c r="P18" s="492"/>
      <c r="Q18" s="492"/>
      <c r="R18" s="37"/>
      <c r="S18" s="37"/>
      <c r="T18" s="490"/>
    </row>
    <row r="19" spans="1:21" ht="24" customHeight="1" x14ac:dyDescent="0.2">
      <c r="A19" s="30" t="s">
        <v>21</v>
      </c>
      <c r="B19" s="457"/>
      <c r="C19" s="450" t="s">
        <v>48</v>
      </c>
      <c r="D19" s="450"/>
      <c r="E19" s="450"/>
      <c r="F19" s="450"/>
      <c r="G19" s="450"/>
      <c r="H19" s="450"/>
      <c r="I19" s="459"/>
      <c r="J19" s="476"/>
      <c r="K19" s="63"/>
      <c r="L19" s="63"/>
      <c r="M19" s="63"/>
      <c r="N19" s="63"/>
      <c r="O19" s="63"/>
      <c r="P19" s="63"/>
      <c r="Q19" s="63"/>
      <c r="R19" s="63"/>
      <c r="S19" s="63"/>
      <c r="T19" s="502"/>
    </row>
    <row r="20" spans="1:21" ht="12.75" customHeight="1" x14ac:dyDescent="0.2">
      <c r="A20" s="472" t="s">
        <v>22</v>
      </c>
      <c r="B20" s="458"/>
      <c r="C20" s="481"/>
      <c r="D20" s="481"/>
      <c r="E20" s="481"/>
      <c r="F20" s="481"/>
      <c r="G20" s="481"/>
      <c r="H20" s="481"/>
      <c r="I20" s="460"/>
      <c r="J20" s="477"/>
      <c r="K20" s="505" t="s">
        <v>191</v>
      </c>
      <c r="L20" s="505"/>
      <c r="M20" s="505"/>
      <c r="N20" s="505"/>
      <c r="O20" s="505"/>
      <c r="P20" s="505"/>
      <c r="Q20" s="505"/>
      <c r="R20" s="505"/>
      <c r="S20" s="505"/>
      <c r="T20" s="503"/>
      <c r="U20" s="8"/>
    </row>
    <row r="21" spans="1:21" ht="12.75" customHeight="1" x14ac:dyDescent="0.2">
      <c r="A21" s="472"/>
      <c r="B21" s="458"/>
      <c r="C21" s="474" t="s">
        <v>94</v>
      </c>
      <c r="D21" s="474"/>
      <c r="E21" s="474"/>
      <c r="F21" s="474"/>
      <c r="G21" s="474"/>
      <c r="H21" s="474"/>
      <c r="I21" s="460"/>
      <c r="J21" s="477"/>
      <c r="K21" s="509" t="s">
        <v>23</v>
      </c>
      <c r="L21" s="45" t="s">
        <v>192</v>
      </c>
      <c r="M21" s="46" t="s">
        <v>142</v>
      </c>
      <c r="N21" s="46">
        <v>5</v>
      </c>
      <c r="O21" s="47">
        <v>5</v>
      </c>
      <c r="P21" s="48">
        <v>10</v>
      </c>
      <c r="Q21" s="48">
        <v>15</v>
      </c>
      <c r="R21" s="48">
        <v>20</v>
      </c>
      <c r="S21" s="48">
        <v>25</v>
      </c>
      <c r="T21" s="503"/>
      <c r="U21" s="7"/>
    </row>
    <row r="22" spans="1:21" x14ac:dyDescent="0.2">
      <c r="A22" s="472"/>
      <c r="B22" s="458"/>
      <c r="C22" s="474" t="s">
        <v>205</v>
      </c>
      <c r="D22" s="474"/>
      <c r="E22" s="474"/>
      <c r="F22" s="474"/>
      <c r="G22" s="474"/>
      <c r="H22" s="474"/>
      <c r="I22" s="460"/>
      <c r="J22" s="477"/>
      <c r="K22" s="510"/>
      <c r="L22" s="49" t="s">
        <v>193</v>
      </c>
      <c r="M22" s="46" t="s">
        <v>194</v>
      </c>
      <c r="N22" s="46">
        <v>4</v>
      </c>
      <c r="O22" s="47">
        <v>4</v>
      </c>
      <c r="P22" s="47">
        <v>8</v>
      </c>
      <c r="Q22" s="48">
        <v>12</v>
      </c>
      <c r="R22" s="48">
        <v>16</v>
      </c>
      <c r="S22" s="48">
        <v>20</v>
      </c>
      <c r="T22" s="503"/>
      <c r="U22" s="7"/>
    </row>
    <row r="23" spans="1:21" x14ac:dyDescent="0.2">
      <c r="A23" s="472"/>
      <c r="B23" s="458"/>
      <c r="C23" s="474" t="s">
        <v>206</v>
      </c>
      <c r="D23" s="474"/>
      <c r="E23" s="474"/>
      <c r="F23" s="474"/>
      <c r="G23" s="474"/>
      <c r="H23" s="474"/>
      <c r="I23" s="460"/>
      <c r="J23" s="477"/>
      <c r="K23" s="510"/>
      <c r="L23" s="49" t="s">
        <v>195</v>
      </c>
      <c r="M23" s="46" t="s">
        <v>99</v>
      </c>
      <c r="N23" s="46">
        <v>3</v>
      </c>
      <c r="O23" s="50">
        <v>3</v>
      </c>
      <c r="P23" s="47">
        <v>6</v>
      </c>
      <c r="Q23" s="47">
        <v>9</v>
      </c>
      <c r="R23" s="48">
        <v>12</v>
      </c>
      <c r="S23" s="48">
        <v>15</v>
      </c>
      <c r="T23" s="503"/>
      <c r="U23" s="7"/>
    </row>
    <row r="24" spans="1:21" x14ac:dyDescent="0.2">
      <c r="A24" s="472"/>
      <c r="B24" s="458"/>
      <c r="C24" s="474" t="s">
        <v>209</v>
      </c>
      <c r="D24" s="474"/>
      <c r="E24" s="474"/>
      <c r="F24" s="474"/>
      <c r="G24" s="474"/>
      <c r="H24" s="474"/>
      <c r="I24" s="460"/>
      <c r="J24" s="477"/>
      <c r="K24" s="510"/>
      <c r="L24" s="49" t="s">
        <v>196</v>
      </c>
      <c r="M24" s="46" t="s">
        <v>197</v>
      </c>
      <c r="N24" s="46">
        <v>2</v>
      </c>
      <c r="O24" s="50">
        <v>2</v>
      </c>
      <c r="P24" s="47">
        <v>4</v>
      </c>
      <c r="Q24" s="47">
        <v>6</v>
      </c>
      <c r="R24" s="47">
        <v>8</v>
      </c>
      <c r="S24" s="48">
        <v>10</v>
      </c>
      <c r="T24" s="503"/>
      <c r="U24" s="7"/>
    </row>
    <row r="25" spans="1:21" x14ac:dyDescent="0.2">
      <c r="A25" s="472"/>
      <c r="B25" s="458"/>
      <c r="C25" s="474" t="s">
        <v>210</v>
      </c>
      <c r="D25" s="474"/>
      <c r="E25" s="474"/>
      <c r="F25" s="474"/>
      <c r="G25" s="474"/>
      <c r="H25" s="474"/>
      <c r="I25" s="460"/>
      <c r="J25" s="477"/>
      <c r="K25" s="511"/>
      <c r="L25" s="49" t="s">
        <v>198</v>
      </c>
      <c r="M25" s="46" t="s">
        <v>121</v>
      </c>
      <c r="N25" s="46">
        <v>1</v>
      </c>
      <c r="O25" s="51">
        <v>1</v>
      </c>
      <c r="P25" s="51">
        <v>2</v>
      </c>
      <c r="Q25" s="51">
        <v>3</v>
      </c>
      <c r="R25" s="52">
        <v>4</v>
      </c>
      <c r="S25" s="47">
        <v>5</v>
      </c>
      <c r="T25" s="503"/>
      <c r="U25" s="7"/>
    </row>
    <row r="26" spans="1:21" ht="12.75" customHeight="1" x14ac:dyDescent="0.2">
      <c r="A26" s="472"/>
      <c r="B26" s="458"/>
      <c r="C26" s="474" t="s">
        <v>207</v>
      </c>
      <c r="D26" s="474"/>
      <c r="E26" s="474"/>
      <c r="F26" s="474"/>
      <c r="G26" s="474"/>
      <c r="H26" s="474"/>
      <c r="I26" s="460"/>
      <c r="J26" s="477"/>
      <c r="K26" s="53"/>
      <c r="L26" s="53"/>
      <c r="M26" s="53"/>
      <c r="N26" s="53"/>
      <c r="O26" s="46">
        <v>1</v>
      </c>
      <c r="P26" s="46">
        <v>2</v>
      </c>
      <c r="Q26" s="46">
        <v>3</v>
      </c>
      <c r="R26" s="54">
        <v>4</v>
      </c>
      <c r="S26" s="46">
        <v>5</v>
      </c>
      <c r="T26" s="503"/>
    </row>
    <row r="27" spans="1:21" ht="12.75" customHeight="1" x14ac:dyDescent="0.2">
      <c r="A27" s="472"/>
      <c r="B27" s="458"/>
      <c r="C27" s="7"/>
      <c r="D27" s="7"/>
      <c r="E27" s="7"/>
      <c r="F27" s="7"/>
      <c r="G27" s="7"/>
      <c r="H27" s="7"/>
      <c r="I27" s="460"/>
      <c r="J27" s="477"/>
      <c r="K27" s="55"/>
      <c r="L27" s="55"/>
      <c r="M27" s="56"/>
      <c r="N27" s="56"/>
      <c r="O27" s="46" t="s">
        <v>135</v>
      </c>
      <c r="P27" s="46" t="s">
        <v>199</v>
      </c>
      <c r="Q27" s="46" t="s">
        <v>134</v>
      </c>
      <c r="R27" s="46" t="s">
        <v>200</v>
      </c>
      <c r="S27" s="46" t="s">
        <v>133</v>
      </c>
      <c r="T27" s="503"/>
    </row>
    <row r="28" spans="1:21" ht="12.75" customHeight="1" x14ac:dyDescent="0.2">
      <c r="A28" s="472"/>
      <c r="B28" s="458"/>
      <c r="C28" s="481" t="s">
        <v>395</v>
      </c>
      <c r="D28" s="481"/>
      <c r="E28" s="481"/>
      <c r="F28" s="481"/>
      <c r="G28" s="481"/>
      <c r="H28" s="481"/>
      <c r="I28" s="460"/>
      <c r="J28" s="477"/>
      <c r="K28" s="55"/>
      <c r="L28" s="55"/>
      <c r="M28" s="56"/>
      <c r="N28" s="56"/>
      <c r="O28" s="57" t="s">
        <v>201</v>
      </c>
      <c r="P28" s="57" t="s">
        <v>202</v>
      </c>
      <c r="Q28" s="57" t="s">
        <v>82</v>
      </c>
      <c r="R28" s="57" t="s">
        <v>203</v>
      </c>
      <c r="S28" s="57" t="s">
        <v>204</v>
      </c>
      <c r="T28" s="503"/>
    </row>
    <row r="29" spans="1:21" ht="25.5" customHeight="1" x14ac:dyDescent="0.2">
      <c r="A29" s="472"/>
      <c r="B29" s="458"/>
      <c r="C29" s="474" t="s">
        <v>208</v>
      </c>
      <c r="D29" s="474"/>
      <c r="E29" s="474"/>
      <c r="F29" s="474"/>
      <c r="G29" s="474"/>
      <c r="H29" s="474"/>
      <c r="I29" s="460"/>
      <c r="J29" s="477"/>
      <c r="K29" s="58"/>
      <c r="L29" s="55"/>
      <c r="M29" s="59"/>
      <c r="N29" s="59"/>
      <c r="O29" s="506" t="s">
        <v>24</v>
      </c>
      <c r="P29" s="507"/>
      <c r="Q29" s="507"/>
      <c r="R29" s="507"/>
      <c r="S29" s="507"/>
      <c r="T29" s="503"/>
    </row>
    <row r="30" spans="1:21" ht="12.75" customHeight="1" x14ac:dyDescent="0.2">
      <c r="A30" s="472"/>
      <c r="B30" s="458"/>
      <c r="C30" s="474" t="s">
        <v>211</v>
      </c>
      <c r="D30" s="474"/>
      <c r="E30" s="474"/>
      <c r="F30" s="474"/>
      <c r="G30" s="474"/>
      <c r="H30" s="474"/>
      <c r="I30" s="460"/>
      <c r="J30" s="477"/>
      <c r="K30" s="64"/>
      <c r="L30" s="64"/>
      <c r="M30" s="64"/>
      <c r="N30" s="64"/>
      <c r="O30" s="64"/>
      <c r="P30" s="64"/>
      <c r="Q30" s="64"/>
      <c r="R30" s="64"/>
      <c r="S30" s="64"/>
      <c r="T30" s="503"/>
    </row>
    <row r="31" spans="1:21" ht="12.75" customHeight="1" x14ac:dyDescent="0.2">
      <c r="A31" s="472"/>
      <c r="B31" s="458"/>
      <c r="C31" s="474" t="s">
        <v>212</v>
      </c>
      <c r="D31" s="474"/>
      <c r="E31" s="474"/>
      <c r="F31" s="474"/>
      <c r="G31" s="474"/>
      <c r="H31" s="474"/>
      <c r="I31" s="460"/>
      <c r="J31" s="477"/>
      <c r="K31" s="508" t="s">
        <v>41</v>
      </c>
      <c r="L31" s="508"/>
      <c r="M31" s="508"/>
      <c r="N31" s="508"/>
      <c r="O31" s="508"/>
      <c r="P31" s="508"/>
      <c r="Q31" s="508"/>
      <c r="R31" s="508"/>
      <c r="S31" s="508"/>
      <c r="T31" s="503"/>
    </row>
    <row r="32" spans="1:21" ht="12.75" customHeight="1" x14ac:dyDescent="0.2">
      <c r="A32" s="472"/>
      <c r="B32" s="458"/>
      <c r="C32" s="474" t="s">
        <v>213</v>
      </c>
      <c r="D32" s="474"/>
      <c r="E32" s="474"/>
      <c r="F32" s="474"/>
      <c r="G32" s="474"/>
      <c r="H32" s="474"/>
      <c r="I32" s="460"/>
      <c r="J32" s="477"/>
      <c r="K32" s="64"/>
      <c r="L32" s="64"/>
      <c r="M32" s="64"/>
      <c r="N32" s="64"/>
      <c r="O32" s="64"/>
      <c r="P32" s="64"/>
      <c r="Q32" s="64"/>
      <c r="R32" s="64"/>
      <c r="S32" s="64"/>
      <c r="T32" s="503"/>
    </row>
    <row r="33" spans="1:20" ht="12.75" customHeight="1" x14ac:dyDescent="0.2">
      <c r="A33" s="472"/>
      <c r="B33" s="458"/>
      <c r="C33" s="474" t="s">
        <v>214</v>
      </c>
      <c r="D33" s="474"/>
      <c r="E33" s="474"/>
      <c r="F33" s="474"/>
      <c r="G33" s="474"/>
      <c r="H33" s="474"/>
      <c r="I33" s="460"/>
      <c r="J33" s="477"/>
      <c r="K33" s="481" t="s">
        <v>397</v>
      </c>
      <c r="L33" s="481"/>
      <c r="M33" s="481"/>
      <c r="N33" s="481"/>
      <c r="O33" s="481"/>
      <c r="P33" s="481"/>
      <c r="Q33" s="481"/>
      <c r="R33" s="481"/>
      <c r="S33" s="481"/>
      <c r="T33" s="503"/>
    </row>
    <row r="34" spans="1:20" ht="12.75" customHeight="1" x14ac:dyDescent="0.2">
      <c r="A34" s="472"/>
      <c r="B34" s="458"/>
      <c r="C34" s="138"/>
      <c r="D34" s="138"/>
      <c r="E34" s="138"/>
      <c r="F34" s="138"/>
      <c r="G34" s="138"/>
      <c r="H34" s="138"/>
      <c r="I34" s="460"/>
      <c r="J34" s="477"/>
      <c r="K34" s="481"/>
      <c r="L34" s="481"/>
      <c r="M34" s="481"/>
      <c r="N34" s="481"/>
      <c r="O34" s="481"/>
      <c r="P34" s="481"/>
      <c r="Q34" s="481"/>
      <c r="R34" s="481"/>
      <c r="S34" s="481"/>
      <c r="T34" s="503"/>
    </row>
    <row r="35" spans="1:20" ht="30" customHeight="1" x14ac:dyDescent="0.2">
      <c r="A35" s="472"/>
      <c r="B35" s="458"/>
      <c r="C35" s="464" t="s">
        <v>396</v>
      </c>
      <c r="D35" s="464"/>
      <c r="E35" s="464"/>
      <c r="F35" s="464"/>
      <c r="G35" s="464"/>
      <c r="H35" s="464"/>
      <c r="I35" s="460"/>
      <c r="J35" s="477"/>
      <c r="K35" s="481"/>
      <c r="L35" s="481"/>
      <c r="M35" s="481"/>
      <c r="N35" s="481"/>
      <c r="O35" s="481"/>
      <c r="P35" s="481"/>
      <c r="Q35" s="481"/>
      <c r="R35" s="481"/>
      <c r="S35" s="481"/>
      <c r="T35" s="503"/>
    </row>
    <row r="36" spans="1:20" ht="13.5" thickBot="1" x14ac:dyDescent="0.25">
      <c r="A36" s="473"/>
      <c r="B36" s="466"/>
      <c r="C36" s="467"/>
      <c r="D36" s="467"/>
      <c r="E36" s="467"/>
      <c r="F36" s="467"/>
      <c r="G36" s="467"/>
      <c r="H36" s="467"/>
      <c r="I36" s="475"/>
      <c r="J36" s="478"/>
      <c r="K36" s="468"/>
      <c r="L36" s="468"/>
      <c r="M36" s="468"/>
      <c r="N36" s="468"/>
      <c r="O36" s="468"/>
      <c r="P36" s="468"/>
      <c r="Q36" s="468"/>
      <c r="R36" s="39"/>
      <c r="S36" s="39"/>
      <c r="T36" s="504"/>
    </row>
    <row r="37" spans="1:20" ht="24" customHeight="1" x14ac:dyDescent="0.2">
      <c r="A37" s="30" t="s">
        <v>25</v>
      </c>
      <c r="B37" s="457"/>
      <c r="I37" s="459"/>
      <c r="J37" s="454"/>
      <c r="K37" s="62"/>
      <c r="L37" s="62"/>
      <c r="M37" s="62"/>
      <c r="N37" s="62"/>
      <c r="O37" s="62"/>
      <c r="P37" s="62"/>
      <c r="Q37" s="62"/>
      <c r="R37" s="60"/>
      <c r="S37" s="60"/>
      <c r="T37" s="463"/>
    </row>
    <row r="38" spans="1:20" ht="21" customHeight="1" x14ac:dyDescent="0.2">
      <c r="A38" s="479" t="s">
        <v>45</v>
      </c>
      <c r="B38" s="458"/>
      <c r="C38" s="451" t="s">
        <v>398</v>
      </c>
      <c r="D38" s="451"/>
      <c r="E38" s="451"/>
      <c r="F38" s="451"/>
      <c r="G38" s="451"/>
      <c r="H38" s="451"/>
      <c r="I38" s="460"/>
      <c r="J38" s="455"/>
      <c r="K38" s="140"/>
      <c r="L38" s="526"/>
      <c r="M38" s="526"/>
      <c r="N38" s="526"/>
      <c r="O38" s="526"/>
      <c r="P38" s="526"/>
      <c r="Q38" s="526"/>
      <c r="R38" s="526"/>
      <c r="S38" s="526"/>
      <c r="T38" s="463"/>
    </row>
    <row r="39" spans="1:20" ht="15.75" customHeight="1" x14ac:dyDescent="0.2">
      <c r="A39" s="479"/>
      <c r="B39" s="458"/>
      <c r="C39" s="451"/>
      <c r="D39" s="451"/>
      <c r="E39" s="451"/>
      <c r="F39" s="451"/>
      <c r="G39" s="451"/>
      <c r="H39" s="451"/>
      <c r="I39" s="460"/>
      <c r="J39" s="455"/>
      <c r="K39" s="141"/>
      <c r="L39" s="527"/>
      <c r="M39" s="142"/>
      <c r="N39" s="143"/>
      <c r="O39" s="144"/>
      <c r="P39" s="144"/>
      <c r="Q39" s="144"/>
      <c r="R39" s="144"/>
      <c r="S39" s="144"/>
      <c r="T39" s="463"/>
    </row>
    <row r="40" spans="1:20" ht="12.75" customHeight="1" x14ac:dyDescent="0.2">
      <c r="A40" s="479"/>
      <c r="B40" s="458"/>
      <c r="I40" s="460"/>
      <c r="J40" s="455"/>
      <c r="K40" s="141"/>
      <c r="L40" s="527"/>
      <c r="M40" s="145"/>
      <c r="N40" s="143"/>
      <c r="O40" s="144"/>
      <c r="P40" s="144"/>
      <c r="Q40" s="144"/>
      <c r="R40" s="144"/>
      <c r="S40" s="144"/>
      <c r="T40" s="463"/>
    </row>
    <row r="41" spans="1:20" x14ac:dyDescent="0.2">
      <c r="A41" s="479"/>
      <c r="B41" s="458"/>
      <c r="C41" s="449" t="s">
        <v>95</v>
      </c>
      <c r="D41" s="449"/>
      <c r="E41" s="449"/>
      <c r="F41" s="449"/>
      <c r="G41" s="449"/>
      <c r="H41" s="449"/>
      <c r="I41" s="460"/>
      <c r="J41" s="455"/>
      <c r="K41" s="141"/>
      <c r="L41" s="527"/>
      <c r="M41" s="145"/>
      <c r="N41" s="143"/>
      <c r="O41" s="144"/>
      <c r="P41" s="144"/>
      <c r="Q41" s="144"/>
      <c r="R41" s="144"/>
      <c r="S41" s="144"/>
      <c r="T41" s="463"/>
    </row>
    <row r="42" spans="1:20" x14ac:dyDescent="0.2">
      <c r="A42" s="479"/>
      <c r="B42" s="458"/>
      <c r="C42" s="449"/>
      <c r="D42" s="449"/>
      <c r="E42" s="449"/>
      <c r="F42" s="449"/>
      <c r="G42" s="449"/>
      <c r="H42" s="449"/>
      <c r="I42" s="460"/>
      <c r="J42" s="455"/>
      <c r="K42" s="141"/>
      <c r="L42" s="527"/>
      <c r="M42" s="145"/>
      <c r="N42" s="143"/>
      <c r="O42" s="144"/>
      <c r="P42" s="144"/>
      <c r="Q42" s="144"/>
      <c r="R42" s="144"/>
      <c r="S42" s="144"/>
      <c r="T42" s="463"/>
    </row>
    <row r="43" spans="1:20" ht="12.75" customHeight="1" x14ac:dyDescent="0.2">
      <c r="A43" s="479"/>
      <c r="B43" s="458"/>
      <c r="C43" s="449"/>
      <c r="D43" s="449"/>
      <c r="E43" s="449"/>
      <c r="F43" s="449"/>
      <c r="G43" s="449"/>
      <c r="H43" s="449"/>
      <c r="I43" s="460"/>
      <c r="J43" s="455"/>
      <c r="K43" s="141"/>
      <c r="L43" s="527"/>
      <c r="M43" s="145"/>
      <c r="N43" s="143"/>
      <c r="O43" s="144"/>
      <c r="P43" s="144"/>
      <c r="Q43" s="144"/>
      <c r="R43" s="144"/>
      <c r="S43" s="144"/>
      <c r="T43" s="463"/>
    </row>
    <row r="44" spans="1:20" ht="12.75" customHeight="1" x14ac:dyDescent="0.2">
      <c r="A44" s="479"/>
      <c r="B44" s="458"/>
      <c r="C44" s="449"/>
      <c r="D44" s="449"/>
      <c r="E44" s="449"/>
      <c r="F44" s="449"/>
      <c r="G44" s="449"/>
      <c r="H44" s="449"/>
      <c r="I44" s="460"/>
      <c r="J44" s="455"/>
      <c r="K44" s="141"/>
      <c r="L44" s="527"/>
      <c r="M44" s="145"/>
      <c r="N44" s="143"/>
      <c r="O44" s="144"/>
      <c r="P44" s="144"/>
      <c r="Q44" s="144"/>
      <c r="R44" s="144"/>
      <c r="S44" s="144"/>
      <c r="T44" s="463"/>
    </row>
    <row r="45" spans="1:20" ht="12.75" customHeight="1" x14ac:dyDescent="0.2">
      <c r="A45" s="479"/>
      <c r="B45" s="458"/>
      <c r="C45" s="28"/>
      <c r="D45" s="32"/>
      <c r="E45" s="32"/>
      <c r="F45" s="32"/>
      <c r="G45" s="32"/>
      <c r="H45" s="32"/>
      <c r="I45" s="460"/>
      <c r="J45" s="455"/>
      <c r="K45" s="141"/>
      <c r="L45" s="527"/>
      <c r="M45" s="145"/>
      <c r="N45" s="143"/>
      <c r="O45" s="144"/>
      <c r="P45" s="144"/>
      <c r="Q45" s="144"/>
      <c r="R45" s="144"/>
      <c r="S45" s="144"/>
      <c r="T45" s="463"/>
    </row>
    <row r="46" spans="1:20" ht="12.75" customHeight="1" x14ac:dyDescent="0.2">
      <c r="A46" s="479"/>
      <c r="B46" s="458"/>
      <c r="C46" s="451" t="s">
        <v>399</v>
      </c>
      <c r="D46" s="451"/>
      <c r="E46" s="451"/>
      <c r="F46" s="451"/>
      <c r="G46" s="451"/>
      <c r="H46" s="451"/>
      <c r="I46" s="460"/>
      <c r="J46" s="455"/>
      <c r="K46" s="141"/>
      <c r="L46" s="527"/>
      <c r="M46" s="145"/>
      <c r="N46" s="143"/>
      <c r="O46" s="144"/>
      <c r="P46" s="144"/>
      <c r="Q46" s="144"/>
      <c r="R46" s="144"/>
      <c r="S46" s="144"/>
      <c r="T46" s="463"/>
    </row>
    <row r="47" spans="1:20" ht="12.75" customHeight="1" x14ac:dyDescent="0.2">
      <c r="A47" s="479"/>
      <c r="B47" s="458"/>
      <c r="C47" s="451"/>
      <c r="D47" s="451"/>
      <c r="E47" s="451"/>
      <c r="F47" s="451"/>
      <c r="G47" s="451"/>
      <c r="H47" s="451"/>
      <c r="I47" s="460"/>
      <c r="J47" s="455"/>
      <c r="K47" s="141"/>
      <c r="L47" s="527"/>
      <c r="M47" s="145"/>
      <c r="N47" s="143"/>
      <c r="O47" s="144"/>
      <c r="P47" s="144"/>
      <c r="Q47" s="144"/>
      <c r="R47" s="144"/>
      <c r="S47" s="144"/>
      <c r="T47" s="463"/>
    </row>
    <row r="48" spans="1:20" ht="12.75" customHeight="1" x14ac:dyDescent="0.2">
      <c r="A48" s="479"/>
      <c r="B48" s="458"/>
      <c r="C48" s="451"/>
      <c r="D48" s="451"/>
      <c r="E48" s="451"/>
      <c r="F48" s="451"/>
      <c r="G48" s="451"/>
      <c r="H48" s="451"/>
      <c r="I48" s="460"/>
      <c r="J48" s="455"/>
      <c r="K48" s="141"/>
      <c r="L48" s="527"/>
      <c r="M48" s="145"/>
      <c r="N48" s="143"/>
      <c r="O48" s="144"/>
      <c r="P48" s="144"/>
      <c r="Q48" s="144"/>
      <c r="R48" s="144"/>
      <c r="S48" s="144"/>
      <c r="T48" s="463"/>
    </row>
    <row r="49" spans="1:20" ht="12.75" customHeight="1" x14ac:dyDescent="0.2">
      <c r="A49" s="479"/>
      <c r="B49" s="458"/>
      <c r="C49" s="451"/>
      <c r="D49" s="451"/>
      <c r="E49" s="451"/>
      <c r="F49" s="451"/>
      <c r="G49" s="451"/>
      <c r="H49" s="451"/>
      <c r="I49" s="460"/>
      <c r="J49" s="455"/>
      <c r="K49" s="141"/>
      <c r="L49" s="527"/>
      <c r="M49" s="145"/>
      <c r="N49" s="143"/>
      <c r="O49" s="144"/>
      <c r="P49" s="144"/>
      <c r="Q49" s="144"/>
      <c r="R49" s="144"/>
      <c r="S49" s="144"/>
      <c r="T49" s="463"/>
    </row>
    <row r="50" spans="1:20" ht="12.75" customHeight="1" x14ac:dyDescent="0.2">
      <c r="A50" s="479"/>
      <c r="B50" s="458"/>
      <c r="C50" s="451"/>
      <c r="D50" s="451"/>
      <c r="E50" s="451"/>
      <c r="F50" s="451"/>
      <c r="G50" s="451"/>
      <c r="H50" s="451"/>
      <c r="I50" s="460"/>
      <c r="J50" s="455"/>
      <c r="K50" s="141"/>
      <c r="L50" s="527"/>
      <c r="M50" s="145"/>
      <c r="N50" s="143"/>
      <c r="O50" s="144"/>
      <c r="P50" s="144"/>
      <c r="Q50" s="144"/>
      <c r="R50" s="144"/>
      <c r="S50" s="144"/>
      <c r="T50" s="463"/>
    </row>
    <row r="51" spans="1:20" ht="12.75" customHeight="1" x14ac:dyDescent="0.2">
      <c r="A51" s="479"/>
      <c r="B51" s="458"/>
      <c r="C51" s="451"/>
      <c r="D51" s="451"/>
      <c r="E51" s="451"/>
      <c r="F51" s="451"/>
      <c r="G51" s="451"/>
      <c r="H51" s="451"/>
      <c r="I51" s="460"/>
      <c r="J51" s="455"/>
      <c r="K51" s="141"/>
      <c r="L51" s="527"/>
      <c r="M51" s="145"/>
      <c r="N51" s="143"/>
      <c r="O51" s="144"/>
      <c r="P51" s="144"/>
      <c r="Q51" s="144"/>
      <c r="R51" s="144"/>
      <c r="S51" s="144"/>
      <c r="T51" s="463"/>
    </row>
    <row r="52" spans="1:20" ht="12.75" customHeight="1" x14ac:dyDescent="0.2">
      <c r="A52" s="479"/>
      <c r="B52" s="458"/>
      <c r="C52" s="451"/>
      <c r="D52" s="451"/>
      <c r="E52" s="451"/>
      <c r="F52" s="451"/>
      <c r="G52" s="451"/>
      <c r="H52" s="451"/>
      <c r="I52" s="460"/>
      <c r="J52" s="455"/>
      <c r="K52" s="141"/>
      <c r="L52" s="527"/>
      <c r="M52" s="145"/>
      <c r="N52" s="143"/>
      <c r="O52" s="144"/>
      <c r="P52" s="144"/>
      <c r="Q52" s="144"/>
      <c r="R52" s="144"/>
      <c r="S52" s="144"/>
      <c r="T52" s="463"/>
    </row>
    <row r="53" spans="1:20" ht="12.75" customHeight="1" x14ac:dyDescent="0.2">
      <c r="A53" s="479"/>
      <c r="B53" s="458"/>
      <c r="C53" s="451"/>
      <c r="D53" s="451"/>
      <c r="E53" s="451"/>
      <c r="F53" s="451"/>
      <c r="G53" s="451"/>
      <c r="H53" s="451"/>
      <c r="I53" s="460"/>
      <c r="J53" s="455"/>
      <c r="K53" s="141"/>
      <c r="L53" s="527"/>
      <c r="M53" s="145"/>
      <c r="N53" s="143"/>
      <c r="O53" s="144"/>
      <c r="P53" s="144"/>
      <c r="Q53" s="144"/>
      <c r="R53" s="144"/>
      <c r="S53" s="144"/>
      <c r="T53" s="463"/>
    </row>
    <row r="54" spans="1:20" ht="12.75" customHeight="1" x14ac:dyDescent="0.2">
      <c r="A54" s="479"/>
      <c r="B54" s="458"/>
      <c r="C54" s="451"/>
      <c r="D54" s="451"/>
      <c r="E54" s="451"/>
      <c r="F54" s="451"/>
      <c r="G54" s="451"/>
      <c r="H54" s="451"/>
      <c r="I54" s="460"/>
      <c r="J54" s="455"/>
      <c r="K54" s="141"/>
      <c r="L54" s="527"/>
      <c r="M54" s="145"/>
      <c r="N54" s="143"/>
      <c r="O54" s="144"/>
      <c r="P54" s="144"/>
      <c r="Q54" s="144"/>
      <c r="R54" s="144"/>
      <c r="S54" s="144"/>
      <c r="T54" s="463"/>
    </row>
    <row r="55" spans="1:20" ht="12.75" customHeight="1" x14ac:dyDescent="0.2">
      <c r="A55" s="479"/>
      <c r="B55" s="458"/>
      <c r="C55" s="451"/>
      <c r="D55" s="451"/>
      <c r="E55" s="451"/>
      <c r="F55" s="451"/>
      <c r="G55" s="451"/>
      <c r="H55" s="451"/>
      <c r="I55" s="460"/>
      <c r="J55" s="455"/>
      <c r="K55" s="141"/>
      <c r="L55" s="527"/>
      <c r="M55" s="145"/>
      <c r="N55" s="143"/>
      <c r="O55" s="144"/>
      <c r="P55" s="144"/>
      <c r="Q55" s="144"/>
      <c r="R55" s="144"/>
      <c r="S55" s="144"/>
      <c r="T55" s="463"/>
    </row>
    <row r="56" spans="1:20" ht="12.75" customHeight="1" x14ac:dyDescent="0.2">
      <c r="A56" s="479"/>
      <c r="B56" s="458"/>
      <c r="C56" s="139"/>
      <c r="D56" s="139"/>
      <c r="E56" s="139"/>
      <c r="F56" s="139"/>
      <c r="G56" s="139"/>
      <c r="H56" s="139"/>
      <c r="I56" s="460"/>
      <c r="J56" s="455"/>
      <c r="K56" s="141"/>
      <c r="L56" s="527"/>
      <c r="M56" s="145"/>
      <c r="N56" s="143"/>
      <c r="O56" s="144"/>
      <c r="P56" s="144"/>
      <c r="Q56" s="144"/>
      <c r="R56" s="144"/>
      <c r="S56" s="144"/>
      <c r="T56" s="463"/>
    </row>
    <row r="57" spans="1:20" ht="12.75" customHeight="1" x14ac:dyDescent="0.2">
      <c r="A57" s="479"/>
      <c r="B57" s="458"/>
      <c r="C57" s="451" t="s">
        <v>400</v>
      </c>
      <c r="D57" s="451"/>
      <c r="E57" s="451"/>
      <c r="F57" s="451"/>
      <c r="G57" s="451"/>
      <c r="H57" s="451"/>
      <c r="I57" s="460"/>
      <c r="J57" s="455"/>
      <c r="K57" s="141"/>
      <c r="L57" s="527"/>
      <c r="M57" s="145"/>
      <c r="N57" s="143"/>
      <c r="O57" s="144"/>
      <c r="P57" s="144"/>
      <c r="Q57" s="144"/>
      <c r="R57" s="144"/>
      <c r="S57" s="144"/>
      <c r="T57" s="463"/>
    </row>
    <row r="58" spans="1:20" ht="12.75" customHeight="1" x14ac:dyDescent="0.2">
      <c r="A58" s="479"/>
      <c r="B58" s="458"/>
      <c r="C58" s="451"/>
      <c r="D58" s="451"/>
      <c r="E58" s="451"/>
      <c r="F58" s="451"/>
      <c r="G58" s="451"/>
      <c r="H58" s="451"/>
      <c r="I58" s="460"/>
      <c r="J58" s="455"/>
      <c r="K58" s="141"/>
      <c r="L58" s="527"/>
      <c r="M58" s="145"/>
      <c r="N58" s="143"/>
      <c r="O58" s="144"/>
      <c r="P58" s="144"/>
      <c r="Q58" s="144"/>
      <c r="R58" s="144"/>
      <c r="S58" s="144"/>
      <c r="T58" s="463"/>
    </row>
    <row r="59" spans="1:20" ht="12.75" customHeight="1" x14ac:dyDescent="0.2">
      <c r="A59" s="479"/>
      <c r="B59" s="458"/>
      <c r="C59" s="451"/>
      <c r="D59" s="451"/>
      <c r="E59" s="451"/>
      <c r="F59" s="451"/>
      <c r="G59" s="451"/>
      <c r="H59" s="451"/>
      <c r="I59" s="460"/>
      <c r="J59" s="455"/>
      <c r="K59" s="141"/>
      <c r="L59" s="527"/>
      <c r="M59" s="145"/>
      <c r="N59" s="143"/>
      <c r="O59" s="144"/>
      <c r="P59" s="144"/>
      <c r="Q59" s="144"/>
      <c r="R59" s="144"/>
      <c r="S59" s="144"/>
      <c r="T59" s="463"/>
    </row>
    <row r="60" spans="1:20" ht="12.75" customHeight="1" x14ac:dyDescent="0.2">
      <c r="A60" s="479"/>
      <c r="B60" s="458"/>
      <c r="C60" s="451"/>
      <c r="D60" s="451"/>
      <c r="E60" s="451"/>
      <c r="F60" s="451"/>
      <c r="G60" s="451"/>
      <c r="H60" s="451"/>
      <c r="I60" s="460"/>
      <c r="J60" s="455"/>
      <c r="K60" s="141"/>
      <c r="L60" s="527"/>
      <c r="M60" s="145"/>
      <c r="N60" s="143"/>
      <c r="O60" s="144"/>
      <c r="P60" s="144"/>
      <c r="Q60" s="144"/>
      <c r="R60" s="144"/>
      <c r="S60" s="144"/>
      <c r="T60" s="463"/>
    </row>
    <row r="61" spans="1:20" ht="12.75" customHeight="1" x14ac:dyDescent="0.2">
      <c r="A61" s="479"/>
      <c r="B61" s="458"/>
      <c r="C61" s="451"/>
      <c r="D61" s="451"/>
      <c r="E61" s="451"/>
      <c r="F61" s="451"/>
      <c r="G61" s="451"/>
      <c r="H61" s="451"/>
      <c r="I61" s="460"/>
      <c r="J61" s="455"/>
      <c r="K61" s="141"/>
      <c r="L61" s="527"/>
      <c r="M61" s="145"/>
      <c r="N61" s="143"/>
      <c r="O61" s="144"/>
      <c r="P61" s="144"/>
      <c r="Q61" s="144"/>
      <c r="R61" s="144"/>
      <c r="S61" s="144"/>
      <c r="T61" s="463"/>
    </row>
    <row r="62" spans="1:20" ht="12.75" customHeight="1" x14ac:dyDescent="0.2">
      <c r="A62" s="479"/>
      <c r="B62" s="458"/>
      <c r="C62" s="451"/>
      <c r="D62" s="451"/>
      <c r="E62" s="451"/>
      <c r="F62" s="451"/>
      <c r="G62" s="451"/>
      <c r="H62" s="451"/>
      <c r="I62" s="460"/>
      <c r="J62" s="455"/>
      <c r="K62" s="141"/>
      <c r="L62" s="527"/>
      <c r="M62" s="145"/>
      <c r="N62" s="143"/>
      <c r="O62" s="144"/>
      <c r="P62" s="144"/>
      <c r="Q62" s="144"/>
      <c r="R62" s="144"/>
      <c r="S62" s="144"/>
      <c r="T62" s="463"/>
    </row>
    <row r="63" spans="1:20" ht="12.75" customHeight="1" x14ac:dyDescent="0.2">
      <c r="A63" s="479"/>
      <c r="B63" s="458"/>
      <c r="C63" s="67"/>
      <c r="D63" s="67"/>
      <c r="E63" s="67"/>
      <c r="F63" s="67"/>
      <c r="G63" s="67"/>
      <c r="H63" s="67"/>
      <c r="I63" s="460"/>
      <c r="J63" s="455"/>
      <c r="K63" s="141"/>
      <c r="L63" s="527"/>
      <c r="M63" s="145"/>
      <c r="N63" s="143"/>
      <c r="O63" s="144"/>
      <c r="P63" s="144"/>
      <c r="Q63" s="144"/>
      <c r="R63" s="144"/>
      <c r="S63" s="144"/>
      <c r="T63" s="463"/>
    </row>
    <row r="64" spans="1:20" ht="12.75" customHeight="1" x14ac:dyDescent="0.2">
      <c r="A64" s="479"/>
      <c r="B64" s="458"/>
      <c r="C64" s="464" t="s">
        <v>75</v>
      </c>
      <c r="D64" s="452"/>
      <c r="E64" s="452"/>
      <c r="F64" s="452"/>
      <c r="G64" s="452"/>
      <c r="H64" s="452"/>
      <c r="I64" s="460"/>
      <c r="J64" s="455"/>
      <c r="K64" s="141"/>
      <c r="L64" s="527"/>
      <c r="M64" s="145"/>
      <c r="N64" s="143"/>
      <c r="O64" s="144"/>
      <c r="P64" s="144"/>
      <c r="Q64" s="144"/>
      <c r="R64" s="144"/>
      <c r="S64" s="144"/>
      <c r="T64" s="463"/>
    </row>
    <row r="65" spans="1:20" ht="12.75" customHeight="1" x14ac:dyDescent="0.2">
      <c r="A65" s="479"/>
      <c r="B65" s="458"/>
      <c r="C65" s="117" t="s">
        <v>356</v>
      </c>
      <c r="D65" s="449" t="s">
        <v>402</v>
      </c>
      <c r="E65" s="449"/>
      <c r="F65" s="449"/>
      <c r="G65" s="449"/>
      <c r="H65" s="449"/>
      <c r="I65" s="460"/>
      <c r="J65" s="455"/>
      <c r="K65" s="141"/>
      <c r="L65" s="527"/>
      <c r="M65" s="145"/>
      <c r="N65" s="143"/>
      <c r="O65" s="144"/>
      <c r="P65" s="144"/>
      <c r="Q65" s="144"/>
      <c r="R65" s="144"/>
      <c r="S65" s="144"/>
      <c r="T65" s="463"/>
    </row>
    <row r="66" spans="1:20" ht="31.5" customHeight="1" x14ac:dyDescent="0.2">
      <c r="A66" s="479"/>
      <c r="B66" s="458"/>
      <c r="C66" s="118" t="s">
        <v>296</v>
      </c>
      <c r="D66" s="471" t="s">
        <v>361</v>
      </c>
      <c r="E66" s="471"/>
      <c r="F66" s="471"/>
      <c r="G66" s="471"/>
      <c r="H66" s="471"/>
      <c r="I66" s="460"/>
      <c r="J66" s="455"/>
      <c r="K66" s="141"/>
      <c r="L66" s="142"/>
      <c r="M66" s="142"/>
      <c r="N66" s="146"/>
      <c r="O66" s="147"/>
      <c r="P66" s="147"/>
      <c r="Q66" s="147"/>
      <c r="R66" s="147"/>
      <c r="S66" s="147"/>
      <c r="T66" s="463"/>
    </row>
    <row r="67" spans="1:20" ht="45" customHeight="1" x14ac:dyDescent="0.2">
      <c r="A67" s="479"/>
      <c r="B67" s="458"/>
      <c r="C67" s="119" t="s">
        <v>357</v>
      </c>
      <c r="D67" s="471" t="s">
        <v>366</v>
      </c>
      <c r="E67" s="471"/>
      <c r="F67" s="471"/>
      <c r="G67" s="471"/>
      <c r="H67" s="471"/>
      <c r="I67" s="460"/>
      <c r="J67" s="455"/>
      <c r="K67" s="141"/>
      <c r="L67" s="142"/>
      <c r="N67" s="146"/>
      <c r="O67" s="148"/>
      <c r="P67" s="148"/>
      <c r="Q67" s="528"/>
      <c r="R67" s="528"/>
      <c r="S67" s="148"/>
      <c r="T67" s="463"/>
    </row>
    <row r="68" spans="1:20" ht="36.75" customHeight="1" x14ac:dyDescent="0.2">
      <c r="A68" s="479"/>
      <c r="B68" s="458"/>
      <c r="C68" s="119" t="s">
        <v>358</v>
      </c>
      <c r="D68" s="471" t="s">
        <v>362</v>
      </c>
      <c r="E68" s="471"/>
      <c r="F68" s="471"/>
      <c r="G68" s="471"/>
      <c r="H68" s="471"/>
      <c r="I68" s="460"/>
      <c r="J68" s="455"/>
      <c r="K68" s="141"/>
      <c r="L68" s="464" t="s">
        <v>363</v>
      </c>
      <c r="M68" s="464"/>
      <c r="N68" s="464"/>
      <c r="O68" s="464"/>
      <c r="P68" s="464"/>
      <c r="Q68" s="464"/>
      <c r="R68" s="464"/>
      <c r="S68" s="464"/>
      <c r="T68" s="463"/>
    </row>
    <row r="69" spans="1:20" ht="36" customHeight="1" x14ac:dyDescent="0.2">
      <c r="A69" s="479"/>
      <c r="B69" s="458"/>
      <c r="C69" s="119" t="s">
        <v>359</v>
      </c>
      <c r="D69" s="471" t="s">
        <v>360</v>
      </c>
      <c r="E69" s="471"/>
      <c r="F69" s="471"/>
      <c r="G69" s="471"/>
      <c r="H69" s="471"/>
      <c r="I69" s="460"/>
      <c r="J69" s="455"/>
      <c r="K69" s="141"/>
      <c r="L69" s="464" t="s">
        <v>401</v>
      </c>
      <c r="M69" s="464"/>
      <c r="N69" s="464"/>
      <c r="O69" s="464"/>
      <c r="P69" s="464"/>
      <c r="Q69" s="464"/>
      <c r="R69" s="464"/>
      <c r="S69" s="464"/>
      <c r="T69" s="463"/>
    </row>
    <row r="70" spans="1:20" ht="11.25" customHeight="1" thickBot="1" x14ac:dyDescent="0.25">
      <c r="A70" s="480"/>
      <c r="B70" s="458"/>
      <c r="C70" s="465"/>
      <c r="D70" s="465"/>
      <c r="E70" s="465"/>
      <c r="F70" s="465"/>
      <c r="G70" s="465"/>
      <c r="H70" s="465"/>
      <c r="I70" s="460"/>
      <c r="J70" s="455"/>
      <c r="K70" s="461"/>
      <c r="L70" s="461"/>
      <c r="M70" s="461"/>
      <c r="N70" s="461"/>
      <c r="O70" s="461"/>
      <c r="P70" s="461"/>
      <c r="Q70" s="461"/>
      <c r="R70" s="461"/>
      <c r="S70" s="461"/>
      <c r="T70" s="462"/>
    </row>
    <row r="71" spans="1:20" ht="32.25" customHeight="1" x14ac:dyDescent="0.2">
      <c r="A71" s="31" t="s">
        <v>26</v>
      </c>
      <c r="B71" s="457"/>
      <c r="C71" s="450" t="s">
        <v>403</v>
      </c>
      <c r="D71" s="450"/>
      <c r="E71" s="450"/>
      <c r="F71" s="450"/>
      <c r="G71" s="450"/>
      <c r="H71" s="450"/>
      <c r="I71" s="517"/>
      <c r="J71" s="454"/>
      <c r="K71" s="469"/>
      <c r="L71" s="469"/>
      <c r="M71" s="469"/>
      <c r="N71" s="469"/>
      <c r="O71" s="469"/>
      <c r="P71" s="469"/>
      <c r="Q71" s="469"/>
      <c r="R71" s="61"/>
      <c r="S71" s="61"/>
      <c r="T71" s="515"/>
    </row>
    <row r="72" spans="1:20" ht="25.5" customHeight="1" x14ac:dyDescent="0.2">
      <c r="A72" s="472" t="s">
        <v>28</v>
      </c>
      <c r="B72" s="458"/>
      <c r="C72" s="470" t="s">
        <v>675</v>
      </c>
      <c r="D72" s="451"/>
      <c r="E72" s="451"/>
      <c r="F72" s="451"/>
      <c r="G72" s="451"/>
      <c r="H72" s="451"/>
      <c r="I72" s="518"/>
      <c r="J72" s="455"/>
      <c r="K72" s="512" t="s">
        <v>49</v>
      </c>
      <c r="L72" s="512"/>
      <c r="M72" s="512" t="s">
        <v>46</v>
      </c>
      <c r="N72" s="512"/>
      <c r="O72" s="512"/>
      <c r="P72" s="512" t="s">
        <v>47</v>
      </c>
      <c r="Q72" s="512"/>
      <c r="R72" s="512"/>
      <c r="S72" s="512"/>
      <c r="T72" s="463"/>
    </row>
    <row r="73" spans="1:20" ht="24.95" customHeight="1" x14ac:dyDescent="0.2">
      <c r="A73" s="472"/>
      <c r="B73" s="458"/>
      <c r="C73" s="470" t="s">
        <v>404</v>
      </c>
      <c r="D73" s="451"/>
      <c r="E73" s="451"/>
      <c r="F73" s="451"/>
      <c r="G73" s="451"/>
      <c r="H73" s="451"/>
      <c r="I73" s="518"/>
      <c r="J73" s="455"/>
      <c r="K73" s="512"/>
      <c r="L73" s="512"/>
      <c r="M73" s="512"/>
      <c r="N73" s="512"/>
      <c r="O73" s="512"/>
      <c r="P73" s="512"/>
      <c r="Q73" s="512"/>
      <c r="R73" s="512"/>
      <c r="S73" s="512"/>
      <c r="T73" s="463"/>
    </row>
    <row r="74" spans="1:20" ht="23.25" customHeight="1" x14ac:dyDescent="0.2">
      <c r="A74" s="472"/>
      <c r="B74" s="458"/>
      <c r="C74" s="449" t="s">
        <v>96</v>
      </c>
      <c r="D74" s="449"/>
      <c r="E74" s="449"/>
      <c r="F74" s="449"/>
      <c r="G74" s="449"/>
      <c r="H74" s="449"/>
      <c r="I74" s="518"/>
      <c r="J74" s="455"/>
      <c r="K74" s="520" t="s">
        <v>364</v>
      </c>
      <c r="L74" s="520"/>
      <c r="M74" s="514" t="s">
        <v>42</v>
      </c>
      <c r="N74" s="514"/>
      <c r="O74" s="514"/>
      <c r="P74" s="513" t="s">
        <v>406</v>
      </c>
      <c r="Q74" s="513"/>
      <c r="R74" s="513"/>
      <c r="S74" s="513"/>
      <c r="T74" s="463"/>
    </row>
    <row r="75" spans="1:20" ht="24.95" customHeight="1" x14ac:dyDescent="0.2">
      <c r="A75" s="472"/>
      <c r="B75" s="458"/>
      <c r="C75" s="470" t="s">
        <v>405</v>
      </c>
      <c r="D75" s="451"/>
      <c r="E75" s="451"/>
      <c r="F75" s="451"/>
      <c r="G75" s="451"/>
      <c r="H75" s="451"/>
      <c r="I75" s="518"/>
      <c r="J75" s="455"/>
      <c r="K75" s="520"/>
      <c r="L75" s="520"/>
      <c r="M75" s="514"/>
      <c r="N75" s="514"/>
      <c r="O75" s="514"/>
      <c r="P75" s="513"/>
      <c r="Q75" s="513"/>
      <c r="R75" s="513"/>
      <c r="S75" s="513"/>
      <c r="T75" s="463"/>
    </row>
    <row r="76" spans="1:20" ht="24.95" customHeight="1" x14ac:dyDescent="0.2">
      <c r="A76" s="472"/>
      <c r="B76" s="458"/>
      <c r="C76" s="451"/>
      <c r="D76" s="451"/>
      <c r="E76" s="451"/>
      <c r="F76" s="451"/>
      <c r="G76" s="451"/>
      <c r="H76" s="451"/>
      <c r="I76" s="518"/>
      <c r="J76" s="455"/>
      <c r="K76" s="520"/>
      <c r="L76" s="520"/>
      <c r="M76" s="514"/>
      <c r="N76" s="514"/>
      <c r="O76" s="514"/>
      <c r="P76" s="513"/>
      <c r="Q76" s="513"/>
      <c r="R76" s="513"/>
      <c r="S76" s="513"/>
      <c r="T76" s="463"/>
    </row>
    <row r="77" spans="1:20" ht="24.95" customHeight="1" x14ac:dyDescent="0.2">
      <c r="A77" s="472"/>
      <c r="B77" s="458"/>
      <c r="C77" s="451"/>
      <c r="D77" s="451"/>
      <c r="E77" s="451"/>
      <c r="F77" s="451"/>
      <c r="G77" s="451"/>
      <c r="H77" s="451"/>
      <c r="I77" s="518"/>
      <c r="J77" s="455"/>
      <c r="K77" s="520"/>
      <c r="L77" s="520"/>
      <c r="M77" s="514"/>
      <c r="N77" s="514"/>
      <c r="O77" s="514"/>
      <c r="P77" s="513"/>
      <c r="Q77" s="513"/>
      <c r="R77" s="513"/>
      <c r="S77" s="513"/>
      <c r="T77" s="463"/>
    </row>
    <row r="78" spans="1:20" ht="24.95" customHeight="1" x14ac:dyDescent="0.2">
      <c r="A78" s="472"/>
      <c r="B78" s="458"/>
      <c r="C78" s="464" t="s">
        <v>27</v>
      </c>
      <c r="D78" s="464"/>
      <c r="E78" s="464"/>
      <c r="F78" s="464"/>
      <c r="G78" s="464"/>
      <c r="H78" s="464"/>
      <c r="I78" s="518"/>
      <c r="J78" s="455"/>
      <c r="K78" s="520"/>
      <c r="L78" s="520"/>
      <c r="M78" s="514"/>
      <c r="N78" s="514"/>
      <c r="O78" s="514"/>
      <c r="P78" s="513"/>
      <c r="Q78" s="513"/>
      <c r="R78" s="513"/>
      <c r="S78" s="513"/>
      <c r="T78" s="463"/>
    </row>
    <row r="79" spans="1:20" ht="23.1" customHeight="1" x14ac:dyDescent="0.2">
      <c r="A79" s="472"/>
      <c r="B79" s="458"/>
      <c r="C79" s="451" t="s">
        <v>97</v>
      </c>
      <c r="D79" s="451"/>
      <c r="E79" s="451"/>
      <c r="F79" s="451"/>
      <c r="G79" s="451"/>
      <c r="H79" s="451"/>
      <c r="I79" s="518"/>
      <c r="J79" s="455"/>
      <c r="K79" s="520"/>
      <c r="L79" s="520"/>
      <c r="M79" s="514"/>
      <c r="N79" s="514"/>
      <c r="O79" s="514"/>
      <c r="P79" s="513"/>
      <c r="Q79" s="513"/>
      <c r="R79" s="513"/>
      <c r="S79" s="513"/>
      <c r="T79" s="463"/>
    </row>
    <row r="80" spans="1:20" ht="23.1" customHeight="1" x14ac:dyDescent="0.2">
      <c r="A80" s="472"/>
      <c r="B80" s="458"/>
      <c r="C80" s="451"/>
      <c r="D80" s="451"/>
      <c r="E80" s="451"/>
      <c r="F80" s="451"/>
      <c r="G80" s="451"/>
      <c r="H80" s="451"/>
      <c r="I80" s="518"/>
      <c r="J80" s="455"/>
      <c r="K80" s="522" t="s">
        <v>367</v>
      </c>
      <c r="L80" s="522"/>
      <c r="M80" s="514" t="s">
        <v>43</v>
      </c>
      <c r="N80" s="514"/>
      <c r="O80" s="514"/>
      <c r="P80" s="513" t="s">
        <v>407</v>
      </c>
      <c r="Q80" s="513"/>
      <c r="R80" s="513"/>
      <c r="S80" s="513"/>
      <c r="T80" s="463"/>
    </row>
    <row r="81" spans="1:20" ht="23.1" customHeight="1" x14ac:dyDescent="0.2">
      <c r="A81" s="472"/>
      <c r="B81" s="458"/>
      <c r="C81" s="451"/>
      <c r="D81" s="451"/>
      <c r="E81" s="451"/>
      <c r="F81" s="451"/>
      <c r="G81" s="451"/>
      <c r="H81" s="451"/>
      <c r="I81" s="518"/>
      <c r="J81" s="455"/>
      <c r="K81" s="522"/>
      <c r="L81" s="522"/>
      <c r="M81" s="514"/>
      <c r="N81" s="514"/>
      <c r="O81" s="514"/>
      <c r="P81" s="513"/>
      <c r="Q81" s="513"/>
      <c r="R81" s="513"/>
      <c r="S81" s="513"/>
      <c r="T81" s="463"/>
    </row>
    <row r="82" spans="1:20" ht="23.1" customHeight="1" x14ac:dyDescent="0.2">
      <c r="A82" s="472"/>
      <c r="B82" s="458"/>
      <c r="C82" s="464" t="s">
        <v>98</v>
      </c>
      <c r="D82" s="464"/>
      <c r="E82" s="464"/>
      <c r="F82" s="464"/>
      <c r="G82" s="464"/>
      <c r="H82" s="464"/>
      <c r="I82" s="518"/>
      <c r="J82" s="455"/>
      <c r="K82" s="522"/>
      <c r="L82" s="522"/>
      <c r="M82" s="514"/>
      <c r="N82" s="514"/>
      <c r="O82" s="514"/>
      <c r="P82" s="513"/>
      <c r="Q82" s="513"/>
      <c r="R82" s="513"/>
      <c r="S82" s="513"/>
      <c r="T82" s="463"/>
    </row>
    <row r="83" spans="1:20" ht="23.1" customHeight="1" x14ac:dyDescent="0.2">
      <c r="A83" s="472"/>
      <c r="B83" s="458"/>
      <c r="C83" s="470" t="s">
        <v>80</v>
      </c>
      <c r="D83" s="449"/>
      <c r="E83" s="449"/>
      <c r="F83" s="449"/>
      <c r="G83" s="449"/>
      <c r="H83" s="449"/>
      <c r="I83" s="518"/>
      <c r="J83" s="455"/>
      <c r="K83" s="522"/>
      <c r="L83" s="522"/>
      <c r="M83" s="514"/>
      <c r="N83" s="514"/>
      <c r="O83" s="514"/>
      <c r="P83" s="513"/>
      <c r="Q83" s="513"/>
      <c r="R83" s="513"/>
      <c r="S83" s="513"/>
      <c r="T83" s="463"/>
    </row>
    <row r="84" spans="1:20" ht="23.1" customHeight="1" x14ac:dyDescent="0.2">
      <c r="A84" s="472"/>
      <c r="B84" s="458"/>
      <c r="C84" s="449"/>
      <c r="D84" s="449"/>
      <c r="E84" s="449"/>
      <c r="F84" s="449"/>
      <c r="G84" s="449"/>
      <c r="H84" s="449"/>
      <c r="I84" s="518"/>
      <c r="J84" s="455"/>
      <c r="K84" s="522"/>
      <c r="L84" s="522"/>
      <c r="M84" s="514"/>
      <c r="N84" s="514"/>
      <c r="O84" s="514"/>
      <c r="P84" s="513"/>
      <c r="Q84" s="513"/>
      <c r="R84" s="513"/>
      <c r="S84" s="513"/>
      <c r="T84" s="463"/>
    </row>
    <row r="85" spans="1:20" ht="23.1" customHeight="1" x14ac:dyDescent="0.2">
      <c r="A85" s="472"/>
      <c r="B85" s="458"/>
      <c r="C85" s="464" t="s">
        <v>74</v>
      </c>
      <c r="D85" s="464"/>
      <c r="E85" s="464"/>
      <c r="F85" s="464"/>
      <c r="G85" s="464"/>
      <c r="H85" s="464"/>
      <c r="I85" s="518"/>
      <c r="J85" s="455"/>
      <c r="K85" s="522"/>
      <c r="L85" s="522"/>
      <c r="M85" s="514"/>
      <c r="N85" s="514"/>
      <c r="O85" s="514"/>
      <c r="P85" s="513"/>
      <c r="Q85" s="513"/>
      <c r="R85" s="513"/>
      <c r="S85" s="513"/>
      <c r="T85" s="463"/>
    </row>
    <row r="86" spans="1:20" ht="23.1" customHeight="1" x14ac:dyDescent="0.2">
      <c r="A86" s="472"/>
      <c r="B86" s="458"/>
      <c r="C86" s="452" t="s">
        <v>73</v>
      </c>
      <c r="D86" s="452"/>
      <c r="E86" s="452"/>
      <c r="F86" s="452"/>
      <c r="G86" s="452"/>
      <c r="H86" s="452"/>
      <c r="I86" s="518"/>
      <c r="J86" s="455"/>
      <c r="K86" s="521" t="s">
        <v>365</v>
      </c>
      <c r="L86" s="521"/>
      <c r="M86" s="524" t="s">
        <v>44</v>
      </c>
      <c r="N86" s="524"/>
      <c r="O86" s="524"/>
      <c r="P86" s="523" t="s">
        <v>68</v>
      </c>
      <c r="Q86" s="523"/>
      <c r="R86" s="523"/>
      <c r="S86" s="523"/>
      <c r="T86" s="463"/>
    </row>
    <row r="87" spans="1:20" ht="23.1" customHeight="1" x14ac:dyDescent="0.2">
      <c r="A87" s="472"/>
      <c r="B87" s="458"/>
      <c r="C87" s="452"/>
      <c r="D87" s="452"/>
      <c r="E87" s="452"/>
      <c r="F87" s="452"/>
      <c r="G87" s="452"/>
      <c r="H87" s="452"/>
      <c r="I87" s="518"/>
      <c r="J87" s="455"/>
      <c r="K87" s="521"/>
      <c r="L87" s="521"/>
      <c r="M87" s="524"/>
      <c r="N87" s="524"/>
      <c r="O87" s="524"/>
      <c r="P87" s="523"/>
      <c r="Q87" s="523"/>
      <c r="R87" s="523"/>
      <c r="S87" s="523"/>
      <c r="T87" s="463"/>
    </row>
    <row r="88" spans="1:20" ht="23.1" customHeight="1" x14ac:dyDescent="0.2">
      <c r="A88" s="472"/>
      <c r="B88" s="458"/>
      <c r="C88" s="464" t="s">
        <v>56</v>
      </c>
      <c r="D88" s="464"/>
      <c r="E88" s="464"/>
      <c r="F88" s="464"/>
      <c r="G88" s="464"/>
      <c r="H88" s="464"/>
      <c r="I88" s="518"/>
      <c r="J88" s="455"/>
      <c r="K88" s="521"/>
      <c r="L88" s="521"/>
      <c r="M88" s="524"/>
      <c r="N88" s="524"/>
      <c r="O88" s="524"/>
      <c r="P88" s="523"/>
      <c r="Q88" s="523"/>
      <c r="R88" s="523"/>
      <c r="S88" s="523"/>
      <c r="T88" s="463"/>
    </row>
    <row r="89" spans="1:20" ht="23.1" customHeight="1" x14ac:dyDescent="0.2">
      <c r="A89" s="472"/>
      <c r="B89" s="458"/>
      <c r="C89" s="452" t="s">
        <v>385</v>
      </c>
      <c r="D89" s="452"/>
      <c r="E89" s="452"/>
      <c r="F89" s="452"/>
      <c r="G89" s="452"/>
      <c r="H89" s="452"/>
      <c r="I89" s="518"/>
      <c r="J89" s="455"/>
      <c r="K89" s="521"/>
      <c r="L89" s="521"/>
      <c r="M89" s="524"/>
      <c r="N89" s="524"/>
      <c r="O89" s="524"/>
      <c r="P89" s="523"/>
      <c r="Q89" s="523"/>
      <c r="R89" s="523"/>
      <c r="S89" s="523"/>
      <c r="T89" s="463"/>
    </row>
    <row r="90" spans="1:20" ht="23.1" customHeight="1" x14ac:dyDescent="0.2">
      <c r="A90" s="472"/>
      <c r="B90" s="458"/>
      <c r="C90" s="452"/>
      <c r="D90" s="452"/>
      <c r="E90" s="452"/>
      <c r="F90" s="452"/>
      <c r="G90" s="452"/>
      <c r="H90" s="452"/>
      <c r="I90" s="518"/>
      <c r="J90" s="455"/>
      <c r="K90" s="521"/>
      <c r="L90" s="521"/>
      <c r="M90" s="524"/>
      <c r="N90" s="524"/>
      <c r="O90" s="524"/>
      <c r="P90" s="523"/>
      <c r="Q90" s="523"/>
      <c r="R90" s="523"/>
      <c r="S90" s="523"/>
      <c r="T90" s="463"/>
    </row>
    <row r="91" spans="1:20" ht="22.5" customHeight="1" x14ac:dyDescent="0.2">
      <c r="A91" s="472"/>
      <c r="B91" s="458"/>
      <c r="C91" s="452"/>
      <c r="D91" s="452"/>
      <c r="E91" s="452"/>
      <c r="F91" s="452"/>
      <c r="G91" s="452"/>
      <c r="H91" s="452"/>
      <c r="I91" s="518"/>
      <c r="J91" s="455"/>
      <c r="K91" s="521"/>
      <c r="L91" s="521"/>
      <c r="M91" s="524"/>
      <c r="N91" s="524"/>
      <c r="O91" s="524"/>
      <c r="P91" s="523"/>
      <c r="Q91" s="523"/>
      <c r="R91" s="523"/>
      <c r="S91" s="523"/>
      <c r="T91" s="463"/>
    </row>
    <row r="92" spans="1:20" ht="18" customHeight="1" thickBot="1" x14ac:dyDescent="0.25">
      <c r="A92" s="473"/>
      <c r="B92" s="466"/>
      <c r="C92" s="467"/>
      <c r="D92" s="467"/>
      <c r="E92" s="467"/>
      <c r="F92" s="467"/>
      <c r="G92" s="467"/>
      <c r="H92" s="467"/>
      <c r="I92" s="519"/>
      <c r="J92" s="456"/>
      <c r="K92" s="468"/>
      <c r="L92" s="468"/>
      <c r="M92" s="468"/>
      <c r="N92" s="468"/>
      <c r="O92" s="468"/>
      <c r="P92" s="468"/>
      <c r="Q92" s="468"/>
      <c r="R92" s="39"/>
      <c r="S92" s="39"/>
      <c r="T92" s="516"/>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453"/>
      <c r="K103" s="453"/>
      <c r="L103" s="453"/>
    </row>
    <row r="104" spans="1:12" ht="22.5" customHeight="1" x14ac:dyDescent="0.2">
      <c r="A104" s="9"/>
      <c r="B104" s="9"/>
      <c r="C104" s="9"/>
      <c r="D104" s="9"/>
      <c r="E104" s="9"/>
      <c r="F104" s="9"/>
      <c r="I104" s="13"/>
      <c r="J104" s="453"/>
      <c r="K104" s="453"/>
      <c r="L104" s="453"/>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7"/>
    </row>
  </sheetData>
  <mergeCells count="128">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K7:S8"/>
    <mergeCell ref="K9:S11"/>
    <mergeCell ref="K12:S13"/>
    <mergeCell ref="K14:S14"/>
    <mergeCell ref="K15:S17"/>
    <mergeCell ref="C6:H7"/>
    <mergeCell ref="C15:E15"/>
    <mergeCell ref="F14:H14"/>
    <mergeCell ref="C19:H19"/>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A12" zoomScale="120" zoomScaleNormal="100" zoomScaleSheetLayoutView="120" workbookViewId="0">
      <selection activeCell="G6" sqref="G1:G1048576"/>
    </sheetView>
  </sheetViews>
  <sheetFormatPr baseColWidth="10" defaultRowHeight="12.75" x14ac:dyDescent="0.2"/>
  <cols>
    <col min="1" max="1" width="16.140625" customWidth="1"/>
    <col min="2" max="4" width="19.7109375" customWidth="1"/>
    <col min="5" max="5" width="19.7109375" style="137"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535" t="s">
        <v>101</v>
      </c>
      <c r="B1" s="536"/>
      <c r="C1" s="536"/>
      <c r="D1" s="536"/>
      <c r="E1" s="536"/>
      <c r="F1" s="536"/>
      <c r="G1" s="536"/>
      <c r="H1" s="536"/>
      <c r="I1" s="536"/>
      <c r="J1" s="536"/>
      <c r="K1" s="536"/>
      <c r="L1" s="536"/>
      <c r="M1" s="537"/>
    </row>
    <row r="2" spans="1:13" ht="18" customHeight="1" x14ac:dyDescent="0.2">
      <c r="A2" s="538" t="s">
        <v>374</v>
      </c>
      <c r="B2" s="540" t="s">
        <v>102</v>
      </c>
      <c r="C2" s="542" t="s">
        <v>103</v>
      </c>
      <c r="D2" s="542" t="s">
        <v>100</v>
      </c>
      <c r="E2" s="544" t="s">
        <v>104</v>
      </c>
      <c r="F2" s="542" t="s">
        <v>105</v>
      </c>
      <c r="G2" s="542" t="s">
        <v>106</v>
      </c>
      <c r="H2" s="542" t="s">
        <v>107</v>
      </c>
      <c r="I2" s="542" t="s">
        <v>108</v>
      </c>
      <c r="J2" s="542" t="s">
        <v>136</v>
      </c>
      <c r="K2" s="542" t="s">
        <v>219</v>
      </c>
      <c r="L2" s="542" t="s">
        <v>109</v>
      </c>
      <c r="M2" s="542" t="s">
        <v>110</v>
      </c>
    </row>
    <row r="3" spans="1:13" ht="20.25" customHeight="1" thickBot="1" x14ac:dyDescent="0.25">
      <c r="A3" s="539"/>
      <c r="B3" s="541"/>
      <c r="C3" s="543"/>
      <c r="D3" s="543"/>
      <c r="E3" s="545"/>
      <c r="F3" s="543"/>
      <c r="G3" s="543"/>
      <c r="H3" s="543"/>
      <c r="I3" s="543"/>
      <c r="J3" s="543"/>
      <c r="K3" s="543"/>
      <c r="L3" s="543"/>
      <c r="M3" s="543"/>
    </row>
    <row r="4" spans="1:13" ht="57.75" customHeight="1" x14ac:dyDescent="0.2">
      <c r="A4" s="539"/>
      <c r="B4" s="531" t="s">
        <v>432</v>
      </c>
      <c r="C4" s="529" t="s">
        <v>375</v>
      </c>
      <c r="D4" s="529" t="s">
        <v>111</v>
      </c>
      <c r="E4" s="533" t="s">
        <v>220</v>
      </c>
      <c r="F4" s="529" t="s">
        <v>112</v>
      </c>
      <c r="G4" s="529" t="s">
        <v>113</v>
      </c>
      <c r="H4" s="529" t="s">
        <v>114</v>
      </c>
      <c r="I4" s="529" t="s">
        <v>115</v>
      </c>
      <c r="J4" s="529" t="s">
        <v>116</v>
      </c>
      <c r="K4" s="529" t="s">
        <v>306</v>
      </c>
      <c r="L4" s="529" t="s">
        <v>117</v>
      </c>
      <c r="M4" s="529" t="s">
        <v>118</v>
      </c>
    </row>
    <row r="5" spans="1:13" ht="120" customHeight="1" thickBot="1" x14ac:dyDescent="0.25">
      <c r="A5" s="124" t="s">
        <v>132</v>
      </c>
      <c r="B5" s="532"/>
      <c r="C5" s="530"/>
      <c r="D5" s="530"/>
      <c r="E5" s="534"/>
      <c r="F5" s="530"/>
      <c r="G5" s="530"/>
      <c r="H5" s="530"/>
      <c r="I5" s="530"/>
      <c r="J5" s="530"/>
      <c r="K5" s="530"/>
      <c r="L5" s="530"/>
      <c r="M5" s="530"/>
    </row>
    <row r="6" spans="1:13" ht="210" customHeight="1" thickBot="1" x14ac:dyDescent="0.25">
      <c r="A6" s="125" t="s">
        <v>133</v>
      </c>
      <c r="B6" s="123" t="s">
        <v>307</v>
      </c>
      <c r="C6" s="123" t="s">
        <v>120</v>
      </c>
      <c r="D6" s="123" t="s">
        <v>308</v>
      </c>
      <c r="E6" s="133" t="s">
        <v>380</v>
      </c>
      <c r="F6" s="123" t="s">
        <v>309</v>
      </c>
      <c r="G6" s="123" t="s">
        <v>310</v>
      </c>
      <c r="H6" s="123" t="s">
        <v>311</v>
      </c>
      <c r="I6" s="123" t="s">
        <v>312</v>
      </c>
      <c r="J6" s="123" t="s">
        <v>313</v>
      </c>
      <c r="K6" s="66" t="s">
        <v>314</v>
      </c>
      <c r="L6" s="123" t="s">
        <v>315</v>
      </c>
      <c r="M6" s="123" t="s">
        <v>316</v>
      </c>
    </row>
    <row r="7" spans="1:13" ht="189.75" customHeight="1" thickBot="1" x14ac:dyDescent="0.25">
      <c r="A7" s="126" t="s">
        <v>200</v>
      </c>
      <c r="B7" s="66" t="s">
        <v>317</v>
      </c>
      <c r="C7" s="66" t="s">
        <v>221</v>
      </c>
      <c r="D7" s="66" t="s">
        <v>318</v>
      </c>
      <c r="E7" s="133" t="s">
        <v>381</v>
      </c>
      <c r="F7" s="66" t="s">
        <v>319</v>
      </c>
      <c r="G7" s="66" t="s">
        <v>320</v>
      </c>
      <c r="H7" s="123" t="s">
        <v>321</v>
      </c>
      <c r="I7" s="66" t="s">
        <v>322</v>
      </c>
      <c r="J7" s="123" t="s">
        <v>222</v>
      </c>
      <c r="K7" s="127" t="s">
        <v>323</v>
      </c>
      <c r="L7" s="66" t="s">
        <v>324</v>
      </c>
      <c r="M7" s="66" t="s">
        <v>124</v>
      </c>
    </row>
    <row r="8" spans="1:13" ht="144.75" customHeight="1" thickBot="1" x14ac:dyDescent="0.25">
      <c r="A8" s="128" t="s">
        <v>134</v>
      </c>
      <c r="B8" s="66" t="s">
        <v>325</v>
      </c>
      <c r="C8" s="66" t="s">
        <v>223</v>
      </c>
      <c r="D8" s="66" t="s">
        <v>326</v>
      </c>
      <c r="E8" s="134" t="s">
        <v>382</v>
      </c>
      <c r="F8" s="66" t="s">
        <v>327</v>
      </c>
      <c r="G8" s="66" t="s">
        <v>328</v>
      </c>
      <c r="H8" s="123" t="s">
        <v>329</v>
      </c>
      <c r="I8" s="123" t="s">
        <v>330</v>
      </c>
      <c r="J8" s="66" t="s">
        <v>331</v>
      </c>
      <c r="K8" s="66" t="s">
        <v>332</v>
      </c>
      <c r="L8" s="66" t="s">
        <v>224</v>
      </c>
      <c r="M8" s="66" t="s">
        <v>333</v>
      </c>
    </row>
    <row r="9" spans="1:13" ht="108.75" customHeight="1" thickBot="1" x14ac:dyDescent="0.25">
      <c r="A9" s="129" t="s">
        <v>199</v>
      </c>
      <c r="B9" s="33" t="s">
        <v>334</v>
      </c>
      <c r="C9" s="33" t="s">
        <v>122</v>
      </c>
      <c r="D9" s="66" t="s">
        <v>335</v>
      </c>
      <c r="E9" s="135" t="s">
        <v>383</v>
      </c>
      <c r="F9" s="66" t="s">
        <v>336</v>
      </c>
      <c r="G9" s="33" t="s">
        <v>337</v>
      </c>
      <c r="H9" s="123" t="s">
        <v>338</v>
      </c>
      <c r="I9" s="66" t="s">
        <v>322</v>
      </c>
      <c r="J9" s="33" t="s">
        <v>123</v>
      </c>
      <c r="K9" s="127" t="s">
        <v>339</v>
      </c>
      <c r="L9" s="66" t="s">
        <v>225</v>
      </c>
      <c r="M9" s="66" t="s">
        <v>322</v>
      </c>
    </row>
    <row r="10" spans="1:13" ht="100.5" customHeight="1" thickBot="1" x14ac:dyDescent="0.25">
      <c r="A10" s="130" t="s">
        <v>135</v>
      </c>
      <c r="B10" s="33" t="s">
        <v>340</v>
      </c>
      <c r="C10" s="33" t="s">
        <v>226</v>
      </c>
      <c r="D10" s="66" t="s">
        <v>341</v>
      </c>
      <c r="E10" s="135" t="s">
        <v>384</v>
      </c>
      <c r="F10" s="66" t="s">
        <v>342</v>
      </c>
      <c r="G10" s="33" t="s">
        <v>343</v>
      </c>
      <c r="H10" s="66" t="s">
        <v>344</v>
      </c>
      <c r="I10" s="66" t="s">
        <v>345</v>
      </c>
      <c r="J10" s="33" t="s">
        <v>123</v>
      </c>
      <c r="K10" s="66" t="s">
        <v>346</v>
      </c>
      <c r="L10" s="66" t="s">
        <v>275</v>
      </c>
      <c r="M10" s="33" t="s">
        <v>322</v>
      </c>
    </row>
    <row r="11" spans="1:13" x14ac:dyDescent="0.2">
      <c r="A11" s="131"/>
      <c r="B11" s="131"/>
      <c r="C11" s="131"/>
      <c r="D11" s="131"/>
      <c r="E11" s="136"/>
      <c r="F11" s="131"/>
      <c r="G11" s="131"/>
      <c r="H11" s="131"/>
      <c r="I11" s="131"/>
      <c r="J11" s="131"/>
      <c r="K11" s="131"/>
      <c r="L11" s="131"/>
      <c r="M11" s="131"/>
    </row>
    <row r="12" spans="1:13" ht="13.5" thickBot="1" x14ac:dyDescent="0.25">
      <c r="A12" s="131"/>
      <c r="B12" s="131"/>
      <c r="C12" s="131"/>
      <c r="D12" s="131"/>
      <c r="E12" s="136"/>
      <c r="F12" s="131"/>
      <c r="G12" s="131"/>
      <c r="H12" s="131"/>
      <c r="I12" s="131"/>
      <c r="J12" s="131"/>
      <c r="K12" s="131"/>
      <c r="L12" s="131"/>
      <c r="M12" s="131"/>
    </row>
    <row r="13" spans="1:13" ht="19.5" thickBot="1" x14ac:dyDescent="0.25">
      <c r="A13" s="535" t="s">
        <v>125</v>
      </c>
      <c r="B13" s="536"/>
      <c r="C13" s="536"/>
      <c r="D13" s="536"/>
      <c r="E13" s="536"/>
      <c r="F13" s="536"/>
      <c r="G13" s="536"/>
      <c r="H13" s="536"/>
      <c r="I13" s="536"/>
      <c r="J13" s="536"/>
      <c r="K13" s="536"/>
      <c r="L13" s="536"/>
      <c r="M13" s="537"/>
    </row>
    <row r="14" spans="1:13" x14ac:dyDescent="0.2">
      <c r="A14" s="546" t="s">
        <v>126</v>
      </c>
      <c r="B14" s="548" t="s">
        <v>102</v>
      </c>
      <c r="C14" s="548" t="s">
        <v>103</v>
      </c>
      <c r="D14" s="548" t="s">
        <v>100</v>
      </c>
      <c r="E14" s="550" t="s">
        <v>104</v>
      </c>
      <c r="F14" s="548" t="s">
        <v>105</v>
      </c>
      <c r="G14" s="548" t="s">
        <v>106</v>
      </c>
      <c r="H14" s="548" t="s">
        <v>107</v>
      </c>
      <c r="I14" s="548" t="s">
        <v>108</v>
      </c>
      <c r="J14" s="548" t="s">
        <v>136</v>
      </c>
      <c r="K14" s="548" t="s">
        <v>219</v>
      </c>
      <c r="L14" s="548" t="s">
        <v>109</v>
      </c>
      <c r="M14" s="552" t="s">
        <v>110</v>
      </c>
    </row>
    <row r="15" spans="1:13" x14ac:dyDescent="0.2">
      <c r="A15" s="547"/>
      <c r="B15" s="549"/>
      <c r="C15" s="549"/>
      <c r="D15" s="549"/>
      <c r="E15" s="551"/>
      <c r="F15" s="549"/>
      <c r="G15" s="549"/>
      <c r="H15" s="549"/>
      <c r="I15" s="549"/>
      <c r="J15" s="549"/>
      <c r="K15" s="549"/>
      <c r="L15" s="549"/>
      <c r="M15" s="553"/>
    </row>
    <row r="16" spans="1:13" x14ac:dyDescent="0.2">
      <c r="A16" s="554" t="s">
        <v>127</v>
      </c>
      <c r="B16" s="549"/>
      <c r="C16" s="549"/>
      <c r="D16" s="549"/>
      <c r="E16" s="551"/>
      <c r="F16" s="549"/>
      <c r="G16" s="549"/>
      <c r="H16" s="549"/>
      <c r="I16" s="549"/>
      <c r="J16" s="549"/>
      <c r="K16" s="549"/>
      <c r="L16" s="549"/>
      <c r="M16" s="553"/>
    </row>
    <row r="17" spans="1:13" ht="13.5" thickBot="1" x14ac:dyDescent="0.25">
      <c r="A17" s="554" t="s">
        <v>128</v>
      </c>
      <c r="B17" s="549"/>
      <c r="C17" s="549"/>
      <c r="D17" s="549"/>
      <c r="E17" s="551"/>
      <c r="F17" s="549"/>
      <c r="G17" s="549"/>
      <c r="H17" s="549"/>
      <c r="I17" s="549"/>
      <c r="J17" s="549"/>
      <c r="K17" s="549"/>
      <c r="L17" s="549"/>
      <c r="M17" s="553"/>
    </row>
    <row r="18" spans="1:13" ht="63" customHeight="1" thickBot="1" x14ac:dyDescent="0.25">
      <c r="A18" s="125" t="s">
        <v>119</v>
      </c>
      <c r="B18" s="33" t="s">
        <v>347</v>
      </c>
      <c r="C18" s="33" t="s">
        <v>129</v>
      </c>
      <c r="D18" s="150" t="s">
        <v>129</v>
      </c>
      <c r="E18" s="132" t="s">
        <v>348</v>
      </c>
      <c r="F18" s="33" t="s">
        <v>348</v>
      </c>
      <c r="G18" s="33" t="s">
        <v>347</v>
      </c>
      <c r="H18" s="149" t="s">
        <v>129</v>
      </c>
      <c r="I18" s="149" t="s">
        <v>129</v>
      </c>
      <c r="J18" s="33" t="s">
        <v>227</v>
      </c>
      <c r="K18" s="66" t="s">
        <v>129</v>
      </c>
      <c r="L18" s="149" t="s">
        <v>129</v>
      </c>
      <c r="M18" s="33" t="s">
        <v>347</v>
      </c>
    </row>
    <row r="19" spans="1:13" ht="65.25" customHeight="1" thickBot="1" x14ac:dyDescent="0.25">
      <c r="A19" s="126" t="s">
        <v>194</v>
      </c>
      <c r="B19" s="33" t="s">
        <v>349</v>
      </c>
      <c r="C19" s="33" t="s">
        <v>408</v>
      </c>
      <c r="D19" s="150" t="s">
        <v>408</v>
      </c>
      <c r="E19" s="132" t="s">
        <v>350</v>
      </c>
      <c r="F19" s="33" t="s">
        <v>350</v>
      </c>
      <c r="G19" s="33" t="s">
        <v>349</v>
      </c>
      <c r="H19" s="149" t="s">
        <v>408</v>
      </c>
      <c r="I19" s="149" t="s">
        <v>408</v>
      </c>
      <c r="J19" s="33" t="s">
        <v>228</v>
      </c>
      <c r="K19" s="66" t="s">
        <v>130</v>
      </c>
      <c r="L19" s="149" t="s">
        <v>408</v>
      </c>
      <c r="M19" s="33" t="s">
        <v>349</v>
      </c>
    </row>
    <row r="20" spans="1:13" ht="56.25" customHeight="1" thickBot="1" x14ac:dyDescent="0.25">
      <c r="A20" s="128" t="s">
        <v>99</v>
      </c>
      <c r="B20" s="33" t="s">
        <v>351</v>
      </c>
      <c r="C20" s="33" t="s">
        <v>409</v>
      </c>
      <c r="D20" s="150" t="s">
        <v>409</v>
      </c>
      <c r="E20" s="132" t="s">
        <v>351</v>
      </c>
      <c r="F20" s="33" t="s">
        <v>351</v>
      </c>
      <c r="G20" s="33" t="s">
        <v>351</v>
      </c>
      <c r="H20" s="149" t="s">
        <v>409</v>
      </c>
      <c r="I20" s="149" t="s">
        <v>409</v>
      </c>
      <c r="J20" s="33" t="s">
        <v>229</v>
      </c>
      <c r="K20" s="66" t="s">
        <v>131</v>
      </c>
      <c r="L20" s="149" t="s">
        <v>409</v>
      </c>
      <c r="M20" s="33" t="s">
        <v>351</v>
      </c>
    </row>
    <row r="21" spans="1:13" ht="56.25" customHeight="1" thickBot="1" x14ac:dyDescent="0.25">
      <c r="A21" s="129" t="s">
        <v>197</v>
      </c>
      <c r="B21" s="33" t="s">
        <v>352</v>
      </c>
      <c r="C21" s="33" t="s">
        <v>410</v>
      </c>
      <c r="D21" s="150" t="s">
        <v>410</v>
      </c>
      <c r="E21" s="132" t="s">
        <v>353</v>
      </c>
      <c r="F21" s="33" t="s">
        <v>353</v>
      </c>
      <c r="G21" s="33" t="s">
        <v>352</v>
      </c>
      <c r="H21" s="149" t="s">
        <v>410</v>
      </c>
      <c r="I21" s="149" t="s">
        <v>410</v>
      </c>
      <c r="J21" s="33" t="s">
        <v>231</v>
      </c>
      <c r="K21" s="66" t="s">
        <v>230</v>
      </c>
      <c r="L21" s="149" t="s">
        <v>410</v>
      </c>
      <c r="M21" s="33" t="s">
        <v>352</v>
      </c>
    </row>
    <row r="22" spans="1:13" ht="51.75" customHeight="1" thickBot="1" x14ac:dyDescent="0.25">
      <c r="A22" s="130" t="s">
        <v>121</v>
      </c>
      <c r="B22" s="33" t="s">
        <v>233</v>
      </c>
      <c r="C22" s="33" t="s">
        <v>232</v>
      </c>
      <c r="D22" s="150" t="s">
        <v>232</v>
      </c>
      <c r="E22" s="132" t="s">
        <v>232</v>
      </c>
      <c r="F22" s="33" t="s">
        <v>232</v>
      </c>
      <c r="G22" s="33" t="s">
        <v>233</v>
      </c>
      <c r="H22" s="149" t="s">
        <v>232</v>
      </c>
      <c r="I22" s="149" t="s">
        <v>232</v>
      </c>
      <c r="J22" s="33" t="s">
        <v>234</v>
      </c>
      <c r="K22" s="66" t="s">
        <v>232</v>
      </c>
      <c r="L22" s="149" t="s">
        <v>232</v>
      </c>
      <c r="M22" s="33" t="s">
        <v>233</v>
      </c>
    </row>
  </sheetData>
  <sheetProtection algorithmName="SHA-512" hashValue="cQ3cbUzb9IKQs2frUzkOsbq5XYOxvRLLKmrw/zxgJAz3bRtS6D6v2/334Ok16X8ia8nJl+3LSCjt7KVTQm5AZA==" saltValue="qi/xUd3IHYVYBDlmiFYmgg==" spinCount="100000" sheet="1" objects="1" scenario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68</vt:i4>
      </vt:variant>
    </vt:vector>
  </HeadingPairs>
  <TitlesOfParts>
    <vt:vector size="74" baseType="lpstr">
      <vt:lpstr>01-Mapa de riesgo-UO</vt:lpstr>
      <vt:lpstr>02-Plan Mitigación</vt:lpstr>
      <vt:lpstr>03-Seguimiento</vt:lpstr>
      <vt:lpstr>Hoja1</vt:lpstr>
      <vt:lpstr>INSTRUCTIVO</vt:lpstr>
      <vt:lpstr>ESCALA</vt:lpstr>
      <vt:lpstr>'01-Mapa de riesgo-UO'!Ambiental</vt:lpstr>
      <vt:lpstr>'03-Seguimiento'!Área_de_impresión</vt:lpstr>
      <vt:lpstr>ASUMIR</vt:lpstr>
      <vt:lpstr>CLASE_RIESGO</vt:lpstr>
      <vt:lpstr>COMPARTIR</vt:lpstr>
      <vt:lpstr>'01-Mapa de riesgo-UO'!Contable</vt:lpstr>
      <vt:lpstr>CONTROLES</vt:lpstr>
      <vt:lpstr>'01-Mapa de riesgo-UO'!Corrupción</vt:lpstr>
      <vt:lpstr>'01-Mapa de riesgo-UO'!Cumplimiento</vt:lpstr>
      <vt:lpstr>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riesgo-UO'!GRAVE</vt:lpstr>
      <vt:lpstr>GRAVE</vt:lpstr>
      <vt:lpstr>'01-Mapa de riesgo-UO'!GRUPO_INVESTIGACIÓN_AGUAS_SANEAMIENTO</vt:lpstr>
      <vt:lpstr>'01-Mapa de riesgo-UO'!Imagen</vt:lpstr>
      <vt:lpstr>'01-Mapa de riesgo-UO'!Información</vt:lpstr>
      <vt:lpstr>INTERNO</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2023-01-27T15:41:15Z</dcterms:modified>
</cp:coreProperties>
</file>