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Usuario UTP\Desktop\UTP\GESTIÓN DE RIESGOS\2023\RIESGOS INSTITUCIONAL\"/>
    </mc:Choice>
  </mc:AlternateContent>
  <bookViews>
    <workbookView xWindow="0" yWindow="0" windowWidth="28800" windowHeight="10500" activeTab="2"/>
  </bookViews>
  <sheets>
    <sheet name="01-Mapa de riesgo-UO" sheetId="12" r:id="rId1"/>
    <sheet name="02-Plan Mitigación" sheetId="8" r:id="rId2"/>
    <sheet name="03-Seguimiento" sheetId="7" r:id="rId3"/>
    <sheet name="Hoja1" sheetId="9" state="hidden" r:id="rId4"/>
    <sheet name="INSTRUCTIVO" sheetId="10" r:id="rId5"/>
    <sheet name="ESCALA" sheetId="11" r:id="rId6"/>
    <sheet name="FACTORES" sheetId="13" r:id="rId7"/>
  </sheets>
  <definedNames>
    <definedName name="_xlnm._FilterDatabase" localSheetId="0" hidden="1">'01-Mapa de riesgo-UO'!$A$8:$BA$67</definedName>
    <definedName name="_VICERRECTORÍA_INVESTIGACIONES_INNOVACIÓN_Y_EXTENSIÓN_">'01-Mapa de riesgo-UO'!$BE$186</definedName>
    <definedName name="_VICERRECTORÍA_RESPONSABILIDAD_SOCIAL_Y_BIENESTAR_UNIVERSITARIO_">'01-Mapa de riesgo-UO'!$BE$189</definedName>
    <definedName name="ACCION" localSheetId="0">'01-Mapa de riesgo-UO'!#REF!</definedName>
    <definedName name="ACCION">#REF!</definedName>
    <definedName name="ADMINISTRACIÓN_INSTITUCIONAL" localSheetId="0">'01-Mapa de riesgo-UO'!#REF!</definedName>
    <definedName name="ADMINISTRACIÓN_INSTITUCIONAL">#REF!</definedName>
    <definedName name="ADMISIONES_REGISTRO_CONTROL_ACADÉMICO" localSheetId="0">'01-Mapa de riesgo-UO'!#REF!</definedName>
    <definedName name="ADMISIONES_REGISTRO_CONTROL_ACADÉMICO">#REF!</definedName>
    <definedName name="ADMISIONES_REGISTRO_Y_CONTROL_ACADÉMICO">'01-Mapa de riesgo-UO'!$BZ$186</definedName>
    <definedName name="ALIANZAS_ESTRATÉGICAS" localSheetId="0">'01-Mapa de riesgo-UO'!#REF!</definedName>
    <definedName name="ALIANZAS_ESTRATÉGICAS">#REF!</definedName>
    <definedName name="Ambiental" localSheetId="0">'01-Mapa de riesgo-UO'!$K$193:$K$197</definedName>
    <definedName name="Ambiental">#REF!</definedName>
    <definedName name="Aplicados_efectivos_No_Documentados">'01-Mapa de riesgo-UO'!#REF!</definedName>
    <definedName name="Aplicados_No_efectivos">'01-Mapa de riesgo-UO'!#REF!</definedName>
    <definedName name="_xlnm.Print_Area" localSheetId="2">'03-Seguimiento'!$D$1:$AB$12</definedName>
    <definedName name="_xlnm.Print_Area" localSheetId="5">ESCALA!$A$1:$U$54</definedName>
    <definedName name="ASEGURAMIENTO_DE_LA_CALIDAD_INSTITUCIONAL" localSheetId="0">'01-Mapa de riesgo-UO'!$AX$194:$AX$196</definedName>
    <definedName name="ASEGURAMIENTO_DE_LA_CALIDAD_INSTITUCIONAL">#REF!</definedName>
    <definedName name="ASUMIR">'03-Seguimiento'!$W$111</definedName>
    <definedName name="BIBLIOTECA_E_INFORMACIÓN_CIENTIFICA" localSheetId="0">'01-Mapa de riesgo-UO'!$CA$186</definedName>
    <definedName name="BIBLIOTECA_E_INFORMACIÓN_CIENTIFICA">#REF!</definedName>
    <definedName name="BIENESTAR_INSTITUCIONAL" localSheetId="0">'01-Mapa de riesgo-UO'!#REF!</definedName>
    <definedName name="BIENESTAR_INSTITUCIONAL">#REF!</definedName>
    <definedName name="CLASE_RIESGO">'01-Mapa de riesgo-UO'!$J$185:$J$195</definedName>
    <definedName name="COBERTURA_CON_CALIDAD" localSheetId="0">'01-Mapa de riesgo-UO'!#REF!</definedName>
    <definedName name="COBERTURA_CON_CALIDAD">#REF!</definedName>
    <definedName name="COMPARTIR">'03-Seguimiento'!$X$111:$X$113</definedName>
    <definedName name="COMUNICACIONES" localSheetId="0">'01-Mapa de riesgo-UO'!#REF!</definedName>
    <definedName name="COMUNICACIONES">#REF!</definedName>
    <definedName name="Contable" localSheetId="0">'01-Mapa de riesgo-UO'!$L$193:$L$197</definedName>
    <definedName name="Contable">#REF!</definedName>
    <definedName name="CONTROL_INTERNO" localSheetId="0">'01-Mapa de riesgo-UO'!$BR$186</definedName>
    <definedName name="CONTROL_INTERNO">#REF!</definedName>
    <definedName name="CONTROL_INTERNO_DISCIPLINARIO" localSheetId="0">'01-Mapa de riesgo-UO'!$BS$186</definedName>
    <definedName name="CONTROL_INTERNO_DISCIPLINARIO">#REF!</definedName>
    <definedName name="CONTROL_SEGUIMIENTO" localSheetId="0">'01-Mapa de riesgo-UO'!$AX$198:$AX$205</definedName>
    <definedName name="CONTROL_SEGUIMIENTO">#REF!</definedName>
    <definedName name="CONTROLES">'01-Mapa de riesgo-UO'!$S$185:$S$189</definedName>
    <definedName name="Corrupción" localSheetId="0">'01-Mapa de riesgo-UO'!$M$193:$M$195</definedName>
    <definedName name="Corrupción">#REF!</definedName>
    <definedName name="Cumplimiento" localSheetId="0">'01-Mapa de riesgo-UO'!$N$193:$N$197</definedName>
    <definedName name="CUMPLIMIENTO">'03-Seguimiento'!#REF!</definedName>
    <definedName name="CUMPLIMIENTO_PARCIAL">'03-Seguimiento'!$W$119</definedName>
    <definedName name="CUMPLIMIENTO_TOTAL">'03-Seguimiento'!$Y$119:$Y$120</definedName>
    <definedName name="DEMAS" localSheetId="0">'01-Mapa de riesgo-UO'!#REF!</definedName>
    <definedName name="DEMAS">#REF!</definedName>
    <definedName name="Derechos_Humanos" localSheetId="0">'01-Mapa de riesgo-UO'!$O$193:$O$195</definedName>
    <definedName name="Derechos_Humanos">#REF!</definedName>
    <definedName name="DIRECCIONAMIENTO_INSTITUCIONAL" localSheetId="0">'01-Mapa de riesgo-UO'!#REF!</definedName>
    <definedName name="DIRECCIONAMIENTO_INSTITUCIONAL">#REF!</definedName>
    <definedName name="DOCENCIA" localSheetId="0">'01-Mapa de riesgo-UO'!#REF!</definedName>
    <definedName name="DOCENCIA">#REF!</definedName>
    <definedName name="Documentados_Aplicados_Efectivos">'01-Mapa de riesgo-UO'!#REF!</definedName>
    <definedName name="EGRESADOS" localSheetId="0">'01-Mapa de riesgo-UO'!#REF!</definedName>
    <definedName name="EGRESADOS">#REF!</definedName>
    <definedName name="Estratégico" localSheetId="0">'01-Mapa de riesgo-UO'!$P$193:$P$197</definedName>
    <definedName name="Estratégico">#REF!</definedName>
    <definedName name="EVAL_PERIODICIDAD">'01-Mapa de riesgo-UO'!$AK$185:$AK$186</definedName>
    <definedName name="EVITAR">'03-Seguimiento'!$AA$111:$AA$113</definedName>
    <definedName name="EXTENSIÓN_PROYECCIÓN_SOCIAL" localSheetId="0">'01-Mapa de riesgo-UO'!#REF!</definedName>
    <definedName name="EXTENSIÓN_PROYECCIÓN_SOCIAL">#REF!</definedName>
    <definedName name="EXTERNO">'01-Mapa de riesgo-UO'!$I$185:$I$190</definedName>
    <definedName name="FACTOR">'01-Mapa de riesgo-UO'!$G$185:$G$186</definedName>
    <definedName name="FACULTAD_BELLAS_ARTES_HUMANIDADES" localSheetId="0">'01-Mapa de riesgo-UO'!$CD$186:$CD$189</definedName>
    <definedName name="FACULTAD_BELLAS_ARTES_HUMANIDADES">#REF!</definedName>
    <definedName name="FACULTAD_CIENCIAS_AGRARIAS_AGROINDUSTRIA" localSheetId="0">'01-Mapa de riesgo-UO'!$CE$186:$CE$189</definedName>
    <definedName name="FACULTAD_CIENCIAS_AGRARIAS_AGROINDUSTRIA">#REF!</definedName>
    <definedName name="FACULTAD_CIENCIAS_AMBIENTALES" localSheetId="0">'01-Mapa de riesgo-UO'!$CF$186:$CF$189</definedName>
    <definedName name="FACULTAD_CIENCIAS_AMBIENTALES">#REF!</definedName>
    <definedName name="FACULTAD_CIENCIAS_BÁSICAS" localSheetId="0">'01-Mapa de riesgo-UO'!$CG$186:$CG$189</definedName>
    <definedName name="FACULTAD_CIENCIAS_BÁSICAS">#REF!</definedName>
    <definedName name="FACULTAD_CIENCIAS_DE_LA_EDUCACIÓN" localSheetId="0">'01-Mapa de riesgo-UO'!$CH$186:$CH$189</definedName>
    <definedName name="FACULTAD_CIENCIAS_DE_LA_EDUCACIÓN">#REF!</definedName>
    <definedName name="FACULTAD_CIENCIAS_DE_LA_SALUD" localSheetId="0">'01-Mapa de riesgo-UO'!$CI$186:$CI$189</definedName>
    <definedName name="FACULTAD_CIENCIAS_DE_LA_SALUD">#REF!</definedName>
    <definedName name="FACULTAD_DE_CIENCIAS_EMPRESARIALES">'01-Mapa de riesgo-UO'!$CJ$186:$CJ$189</definedName>
    <definedName name="FACULTAD_INGENIERÍA_INDUSTRIAL" localSheetId="0">'01-Mapa de riesgo-UO'!#REF!</definedName>
    <definedName name="FACULTAD_INGENIERÍA_INDUSTRIAL">#REF!</definedName>
    <definedName name="FACULTAD_INGENIERÍA_MECÁNICA" localSheetId="0">'01-Mapa de riesgo-UO'!$CK$186:$CK$189</definedName>
    <definedName name="FACULTAD_INGENIERÍA_MECÁNICA">#REF!</definedName>
    <definedName name="FACULTAD_INGENIERÍAS" localSheetId="0">'01-Mapa de riesgo-UO'!$CL$186:$CL$189</definedName>
    <definedName name="FACULTAD_INGENIERÍAS">#REF!</definedName>
    <definedName name="FACULTAD_TECNOLOGÍA">'01-Mapa de riesgo-UO'!$CM$186:$CM$189</definedName>
    <definedName name="Financiero" localSheetId="0">'01-Mapa de riesgo-UO'!$R$193:$R$197</definedName>
    <definedName name="Financiero">#REF!</definedName>
    <definedName name="GESTIÓN_DE_DOCUMENTOS" localSheetId="0">'01-Mapa de riesgo-UO'!#REF!</definedName>
    <definedName name="GESTIÓN_DE_DOCUMENTOS">#REF!</definedName>
    <definedName name="GESTIÓN_DE_SERVICIOS_INSTITUCIONALES" localSheetId="0">'01-Mapa de riesgo-UO'!$BX$186:$BX$187</definedName>
    <definedName name="GESTIÓN_DE_SERVICIOS_INSTITUCIONALES">#REF!</definedName>
    <definedName name="GESTIÓN_DE_TALENTO_HUMANO" localSheetId="0">'01-Mapa de riesgo-UO'!#REF!</definedName>
    <definedName name="GESTIÓN_DE_TALENTO_HUMANO">#REF!</definedName>
    <definedName name="GESTIÓN_DE_TECNOLOGÍAS_INFORMÁTICAS_SISTEMAS_DE_INFORMACIÓN" localSheetId="0">'01-Mapa de riesgo-UO'!#REF!</definedName>
    <definedName name="GESTIÓN_DE_TECNOLOGÍAS_INFORMÁTICAS_SISTEMAS_DE_INFORMACIÓN">#REF!</definedName>
    <definedName name="GESTIÓN_DE_TECNOLOGÍAS_INFORMÁTICAS_Y_SISTEMAS_DE_INFORMACIÓN">'01-Mapa de riesgo-UO'!$BV$186</definedName>
    <definedName name="GESTIÓN_DEL_TALENTO_HUMANO">'01-Mapa de riesgo-UO'!$BW$186:$BW$187</definedName>
    <definedName name="GESTIÓN_FINANCIERA" localSheetId="0">'01-Mapa de riesgo-UO'!$BU$186</definedName>
    <definedName name="GESTIÓN_FINANCIERA">#REF!</definedName>
    <definedName name="GRAVE" localSheetId="0">'01-Mapa de riesgo-UO'!$AY$186:$AY$189</definedName>
    <definedName name="GRAVE">'03-Seguimiento'!$G$127</definedName>
    <definedName name="GRUPO_INVESTIGACIÓN_AGUAS_SANEAMIENTO" localSheetId="0">'01-Mapa de riesgo-UO'!$CV$186</definedName>
    <definedName name="GRUPO_INVESTIGACIÓN_AGUAS_SANEAMIENTO">#REF!</definedName>
    <definedName name="Imagen" localSheetId="0">'01-Mapa de riesgo-UO'!$S$193:$S$197</definedName>
    <definedName name="Imagen">#REF!</definedName>
    <definedName name="IMPACTO_REGIONAL" localSheetId="0">'01-Mapa de riesgo-UO'!#REF!</definedName>
    <definedName name="IMPACTO_REGIONAL">#REF!</definedName>
    <definedName name="IMPACTO_REGIONAL_" localSheetId="0">'01-Mapa de riesgo-UO'!#REF!</definedName>
    <definedName name="IMPACTO_REGIONAL_">#REF!</definedName>
    <definedName name="Información" localSheetId="0">'01-Mapa de riesgo-UO'!$T$193:$T$195</definedName>
    <definedName name="Información">#REF!</definedName>
    <definedName name="INSTITUCIONAL">'01-Mapa de riesgo-UO'!$L$185:$L$186</definedName>
    <definedName name="INTERNACIONALIZACIÓN" localSheetId="0">'01-Mapa de riesgo-UO'!#REF!</definedName>
    <definedName name="INTERNACIONALIZACIÓN">#REF!</definedName>
    <definedName name="INTERNO">'01-Mapa de riesgo-UO'!$H$185:$H$191</definedName>
    <definedName name="INVESTIGACIÓN_E_INNOVACIÓN" localSheetId="0">'01-Mapa de riesgo-UO'!#REF!</definedName>
    <definedName name="INVESTIGACIÓN_E_INNOVACIÓN">#REF!</definedName>
    <definedName name="INVESTIGACIÓN_INNOVACIÓN_EXTENSIÓN" localSheetId="0">'01-Mapa de riesgo-UO'!#REF!</definedName>
    <definedName name="INVESTIGACIÓN_INNOVACIÓN_EXTENSIÓN">#REF!</definedName>
    <definedName name="JURIDICA" localSheetId="0">'01-Mapa de riesgo-UO'!$BK$186</definedName>
    <definedName name="JURIDICA">#REF!</definedName>
    <definedName name="Laborales" localSheetId="0">'01-Mapa de riesgo-UO'!#REF!</definedName>
    <definedName name="Laborales">#REF!</definedName>
    <definedName name="LABORATORIO_AGUAS_ALIMENTOS" localSheetId="0">'01-Mapa de riesgo-UO'!$CP$186</definedName>
    <definedName name="LABORATORIO_AGUAS_ALIMENTOS">#REF!</definedName>
    <definedName name="LABORATORIO_BIOLOGÍA_MOLECULAR">'01-Mapa de riesgo-UO'!$CW$186</definedName>
    <definedName name="LABORATORIO_DE_METROOLOGIA_DE_VARIABLES_ELECTRICAS" localSheetId="0">'01-Mapa de riesgo-UO'!$CQ$186</definedName>
    <definedName name="LABORATORIO_DE_METROOLOGIA_DE_VARIABLES_ELECTRICAS">#REF!</definedName>
    <definedName name="LABORATORIO_ENSAYOS_NO_DESTRUCTIVOS_DESTRUCTIVOS" localSheetId="0">'01-Mapa de riesgo-UO'!$CR$186</definedName>
    <definedName name="LABORATORIO_ENSAYOS_NO_DESTRUCTIVOS_DESTRUCTIVOS">#REF!</definedName>
    <definedName name="LABORATORIO_ENSAYOS_PARA_EQUIPO_DE_AIRE_ACONDICIONADO" localSheetId="0">'01-Mapa de riesgo-UO'!#REF!</definedName>
    <definedName name="LABORATORIO_ENSAYOS_PARA_EQUIPO_DE_AIRE_ACONDICIONADO">#REF!</definedName>
    <definedName name="LABORATORIO_ENSAYOS_PARA_EQUIPOS_ACONDICIONADORES_DE_AIRE">'01-Mapa de riesgo-UO'!$CO$186</definedName>
    <definedName name="LABORATORIO_GENÉTICA_MÉDICA" localSheetId="0">'01-Mapa de riesgo-UO'!$CS$186</definedName>
    <definedName name="LABORATORIO_GENÉTICA_MÉDICA">#REF!</definedName>
    <definedName name="LABORATORIO_METROLOGÍA_DIMENSIONAL">'01-Mapa de riesgo-UO'!#REF!</definedName>
    <definedName name="LABORATORIO_QUÍMICA_AMBIENTAL" localSheetId="0">'01-Mapa de riesgo-UO'!$CT$186</definedName>
    <definedName name="LABORATORIO_QUÍMICA_AMBIENTAL">#REF!</definedName>
    <definedName name="LEVE" localSheetId="0">'01-Mapa de riesgo-UO'!$AW$186</definedName>
    <definedName name="LEVE">'03-Seguimiento'!$I$127:$I$1048576</definedName>
    <definedName name="MAPA" localSheetId="0">'01-Mapa de riesgo-UO'!$A$185:$A$187</definedName>
    <definedName name="MAPA">#REF!</definedName>
    <definedName name="MODERADO" localSheetId="0">'01-Mapa de riesgo-UO'!$AX$186:$AX$188</definedName>
    <definedName name="MODERADO">'03-Seguimiento'!$H$127:$H$1048576</definedName>
    <definedName name="NIVEL_AUTOMAT">'01-Mapa de riesgo-UO'!$AA$185:$AA$187</definedName>
    <definedName name="NIVEL_EXPOSICION">'01-Mapa de riesgo-UO'!$AT$185:$AT$187</definedName>
    <definedName name="nnnn" localSheetId="0">'01-Mapa de riesgo-UO'!#REF!</definedName>
    <definedName name="nnnn">#REF!</definedName>
    <definedName name="No_aplicados">'01-Mapa de riesgo-UO'!#REF!</definedName>
    <definedName name="NO_CUMPLIDA">'03-Seguimiento'!$X$119</definedName>
    <definedName name="No_existen">'01-Mapa de riesgo-UO'!#REF!</definedName>
    <definedName name="OBJETIVOS" localSheetId="0">'01-Mapa de riesgo-UO'!#REF!</definedName>
    <definedName name="OBJETIVOS">#REF!</definedName>
    <definedName name="OEC">'01-Mapa de riesgo-UO'!$BC$194:$BC$202</definedName>
    <definedName name="Operacional" localSheetId="0">'01-Mapa de riesgo-UO'!$W$193:$W$197</definedName>
    <definedName name="Operacional">#REF!</definedName>
    <definedName name="ORGANISMO_CERTIFICADOR_DE_SISTEMAS_DE_GESTIÓN_QLCT" localSheetId="0">'01-Mapa de riesgo-UO'!$CU$186</definedName>
    <definedName name="ORGANISMO_CERTIFICADOR_DE_SISTEMAS_DE_GESTIÓN_QLCT">#REF!</definedName>
    <definedName name="PDI" localSheetId="0">'01-Mapa de riesgo-UO'!$BC$185:$BC$189</definedName>
    <definedName name="PDI">#REF!</definedName>
    <definedName name="PERIODICIDAD">'01-Mapa de riesgo-UO'!$AL$185:$AL$194</definedName>
    <definedName name="PLANEACIÓN" localSheetId="0">'01-Mapa de riesgo-UO'!$BP$186:$BP$188</definedName>
    <definedName name="PLANEACIÓN">#REF!</definedName>
    <definedName name="PLANEACIÓN_">'01-Mapa de riesgo-UO'!$BE$187</definedName>
    <definedName name="PLANEACIÓN_PDI">'01-Mapa de riesgo-UO'!$DB$186</definedName>
    <definedName name="Presupuestal" localSheetId="0">'01-Mapa de riesgo-UO'!#REF!</definedName>
    <definedName name="Presupuestal">#REF!</definedName>
    <definedName name="PROBABILIDAD" localSheetId="0">'01-Mapa de riesgo-UO'!$N$185:$N$189</definedName>
    <definedName name="PROBABILIDAD">#REF!</definedName>
    <definedName name="PROCESOS" localSheetId="0">'01-Mapa de riesgo-UO'!$BG$185:$BG$212</definedName>
    <definedName name="PROCESOS">#REF!</definedName>
    <definedName name="PROCESOSA">'01-Mapa de riesgo-UO'!#REF!</definedName>
    <definedName name="RECTORÍA" localSheetId="0">'01-Mapa de riesgo-UO'!$BJ$186:$BJ$187</definedName>
    <definedName name="RECTORÍA">#REF!</definedName>
    <definedName name="RECTORIA_Comunicaciones">'01-Mapa de riesgo-UO'!#REF!</definedName>
    <definedName name="RECURSOS_INFORMÁTICOS_EDUCATIVOS" localSheetId="0">'01-Mapa de riesgo-UO'!#REF!</definedName>
    <definedName name="RECURSOS_INFORMÁTICOS_EDUCATIVOS">#REF!</definedName>
    <definedName name="RECURSOS_INFORMÁTICOS_Y_EDUCATIVOS_CRIE">'01-Mapa de riesgo-UO'!$BY$186</definedName>
    <definedName name="REDUCIR">'03-Seguimiento'!$Y$111:$Y$113</definedName>
    <definedName name="RELACIONES_INTERNACIONALES" localSheetId="0">'01-Mapa de riesgo-UO'!$BQ$186</definedName>
    <definedName name="RELACIONES_INTERNACIONALES">#REF!</definedName>
    <definedName name="RELACIONES_INTERNACIONALES_">'01-Mapa de riesgo-UO'!#REF!</definedName>
    <definedName name="RESPONSABILIDAD">'01-Mapa de riesgo-UO'!$AG$185:$AG$186</definedName>
    <definedName name="RESPONSABLES_PDI" localSheetId="0">'01-Mapa de riesgo-UO'!#REF!</definedName>
    <definedName name="RESPONSABLES_PDI">#REF!</definedName>
    <definedName name="SECRETARIA_GENERAL" localSheetId="0">'01-Mapa de riesgo-UO'!$BT$186</definedName>
    <definedName name="SECRETARIA_GENERAL">#REF!</definedName>
    <definedName name="SECRETARIA_GENERAL_Gestión_de_Documentos">'01-Mapa de riesgo-UO'!#REF!</definedName>
    <definedName name="Seguridad_y_Salud_en_el_trabajo" localSheetId="0">'01-Mapa de riesgo-UO'!$AF$193:$AF$197</definedName>
    <definedName name="Seguridad_y_Salud_en_el_trabajo">#REF!</definedName>
    <definedName name="SISTEMA_INTEGRAL_DE_GESTIÓN" localSheetId="0">'01-Mapa de riesgo-UO'!#REF!</definedName>
    <definedName name="SISTEMA_INTEGRAL_DE_GESTIÓN">#REF!</definedName>
    <definedName name="Tecnología" localSheetId="0">'01-Mapa de riesgo-UO'!#REF!</definedName>
    <definedName name="Tecnología">#REF!</definedName>
    <definedName name="Tecnológico" localSheetId="0">'01-Mapa de riesgo-UO'!$AG$193:$AG$197</definedName>
    <definedName name="Tecnológico">#REF!</definedName>
    <definedName name="TIPO" localSheetId="0">'01-Mapa de riesgo-UO'!#REF!</definedName>
    <definedName name="TIPO">#REF!</definedName>
    <definedName name="_xlnm.Print_Titles" localSheetId="0">'01-Mapa de riesgo-UO'!$8:$9</definedName>
    <definedName name="_xlnm.Print_Titles" localSheetId="1">'02-Plan Mitigación'!$8:$9</definedName>
    <definedName name="_xlnm.Print_Titles" localSheetId="2">'03-Seguimiento'!$8:$9</definedName>
    <definedName name="TRANSFERIR">'03-Seguimiento'!$Z$111:$Z$113</definedName>
    <definedName name="Transparencia" localSheetId="0">'01-Mapa de riesgo-UO'!#REF!</definedName>
    <definedName name="Transparencia">#REF!</definedName>
    <definedName name="UNIDAD">'01-Mapa de riesgo-UO'!$BA$185:$BA$209</definedName>
    <definedName name="UNIVIRTUAL" localSheetId="0">'01-Mapa de riesgo-UO'!#REF!</definedName>
    <definedName name="UNIVIRTUAL">#REF!</definedName>
    <definedName name="VICERRECTORÍA_ACADÉMICA" localSheetId="0">'01-Mapa de riesgo-UO'!$BN$186:$BN$190</definedName>
    <definedName name="VICERRECTORÍA_ACADÉMICA">#REF!</definedName>
    <definedName name="VICERRECTORÍA_ACADÉMICA_">'01-Mapa de riesgo-UO'!$BE$185</definedName>
    <definedName name="VICERRECTORÍA_ACADÉMICA_PDI">'01-Mapa de riesgo-UO'!$CZ$186</definedName>
    <definedName name="VICERRECTORÍA_ACADÉMICA_Univirtual">'01-Mapa de riesgo-UO'!#REF!</definedName>
    <definedName name="VICERRECTORIA_ADMINISTRATIVA_FINANCIERA" localSheetId="0">'01-Mapa de riesgo-UO'!$BL$186:$BL$191</definedName>
    <definedName name="VICERRECTORIA_ADMINISTRATIVA_FINANCIERA">#REF!</definedName>
    <definedName name="VICERRECTORIA_ADMINISTRATIVA_FINANCIERA_">'01-Mapa de riesgo-UO'!#REF!</definedName>
    <definedName name="VICERRECTORÍA_ADMINISTRATIVA_FINANCIERA_">'01-Mapa de riesgo-UO'!$BE$188</definedName>
    <definedName name="VICERRECTORÍA_ADMINISTRATIVA_FINANCIERA_PDI">'01-Mapa de riesgo-UO'!$DC$186</definedName>
    <definedName name="VICERRECTORÍA_ADMINITRATIVA_FINANCIERA_Sistema_Integral_de_Gestión">'01-Mapa de riesgo-UO'!#REF!</definedName>
    <definedName name="VICERRECTORÍA_DE_RESPONSABILIDAD_SOCIAL_BIENESTAR_UNIVERSITARIO" localSheetId="0">'01-Mapa de riesgo-UO'!#REF!</definedName>
    <definedName name="VICERRECTORÍA_DE_RESPONSABILIDAD_SOCIAL_BIENESTAR_UNIVERSITARIO">#REF!</definedName>
    <definedName name="VICERRECTORÍA_DE_RESPONSABILIDAD_SOCIAL_BIENESTAR_UNIVERSITARIO_">'01-Mapa de riesgo-UO'!#REF!</definedName>
    <definedName name="VICERRECTORÍA_INVESTIGACIÓN_INNOVACIÓN_EXTENSIÓN" localSheetId="0">'01-Mapa de riesgo-UO'!#REF!</definedName>
    <definedName name="VICERRECTORÍA_INVESTIGACIÓN_INNOVACIÓN_EXTENSIÓN">#REF!</definedName>
    <definedName name="VICERRECTORÍA_INVESTIGACIÓN_INNOVACIÓN_EXTENSIÓN_">'01-Mapa de riesgo-UO'!#REF!</definedName>
    <definedName name="VICERRECTORÍA_INVESTIGACIONES_INNOVACIÓN_EXTENSIÓN_">'01-Mapa de riesgo-UO'!#REF!</definedName>
    <definedName name="VICERRECTORÍA_INVESTIGACIONES_INNOVACIÓN_Y_EXTENSIÓN">'01-Mapa de riesgo-UO'!$BM$186:$BM$189</definedName>
    <definedName name="VICERRECTORÍA_INVESTIGACIONES_INNOVACIÓN_Y_EXTENSIÓN_PDI">'01-Mapa de riesgo-UO'!$DA$186</definedName>
    <definedName name="VICERRECTORÍA_RESPONSABILIDAD_SOCIAL_Y_BIENESTAR_UNIVERSITARIO">'01-Mapa de riesgo-UO'!$BO$186:$BO$187</definedName>
    <definedName name="VICERRECTORÍA_RESPONSABILIDAD_SOCIAL_Y_BIENESTAR_UNIVERSITARIO_PDI">'01-Mapa de riesgo-UO'!$DD$186</definedName>
    <definedName name="X">'01-Mapa de riesgo-UO'!#REF!</definedName>
    <definedName name="Y">'01-Mapa de riesgo-UO'!#REF!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0" i="7" l="1"/>
  <c r="K49" i="7" l="1"/>
  <c r="AA116" i="7" l="1"/>
  <c r="E13" i="7" l="1"/>
  <c r="G63" i="7"/>
  <c r="G57" i="7"/>
  <c r="G58" i="7"/>
  <c r="G59" i="7"/>
  <c r="G60" i="7"/>
  <c r="F58" i="7"/>
  <c r="C23" i="12"/>
  <c r="E23" i="12"/>
  <c r="O23" i="12"/>
  <c r="Q23" i="12"/>
  <c r="T23" i="12"/>
  <c r="Z23" i="12"/>
  <c r="Y23" i="12" s="1"/>
  <c r="X23" i="12" s="1"/>
  <c r="AE23" i="12"/>
  <c r="AJ23" i="12"/>
  <c r="AO23" i="12"/>
  <c r="T24" i="12"/>
  <c r="Z24" i="12"/>
  <c r="AE24" i="12"/>
  <c r="AJ24" i="12"/>
  <c r="AO24" i="12"/>
  <c r="T25" i="12"/>
  <c r="Z25" i="12"/>
  <c r="AE25" i="12"/>
  <c r="AJ25" i="12"/>
  <c r="AO25" i="12"/>
  <c r="R23" i="12" l="1"/>
  <c r="U23" i="12"/>
  <c r="V23" i="12" s="1"/>
  <c r="AN23" i="12"/>
  <c r="AM23" i="12" s="1"/>
  <c r="AI23" i="12"/>
  <c r="AH23" i="12" s="1"/>
  <c r="AD23" i="12"/>
  <c r="AC23" i="12" s="1"/>
  <c r="Z11" i="12"/>
  <c r="AQ23" i="12" l="1"/>
  <c r="AR23" i="12" s="1"/>
  <c r="E20" i="12"/>
  <c r="E14" i="12"/>
  <c r="E17" i="12"/>
  <c r="E11" i="12"/>
  <c r="AS23" i="12" l="1"/>
  <c r="AT23" i="12" s="1"/>
  <c r="C10" i="8"/>
  <c r="C13" i="8"/>
  <c r="C16" i="8"/>
  <c r="C19" i="8"/>
  <c r="C22" i="8"/>
  <c r="C25" i="8"/>
  <c r="C28" i="8"/>
  <c r="C31" i="8"/>
  <c r="C34" i="8"/>
  <c r="C37" i="8"/>
  <c r="C40" i="8"/>
  <c r="C43" i="8"/>
  <c r="C46" i="8"/>
  <c r="C49" i="8"/>
  <c r="C52" i="8"/>
  <c r="C55" i="8"/>
  <c r="C58" i="8"/>
  <c r="C61" i="8"/>
  <c r="C64" i="8"/>
  <c r="B10" i="7"/>
  <c r="C13" i="7"/>
  <c r="C16" i="7"/>
  <c r="C19" i="7"/>
  <c r="C22" i="7"/>
  <c r="C25" i="7"/>
  <c r="C28" i="7"/>
  <c r="C31" i="7"/>
  <c r="C34" i="7"/>
  <c r="C37" i="7"/>
  <c r="C40" i="7"/>
  <c r="C43" i="7"/>
  <c r="C46" i="7"/>
  <c r="C49" i="7"/>
  <c r="C52" i="7"/>
  <c r="C55" i="7"/>
  <c r="C58" i="7"/>
  <c r="C61" i="7"/>
  <c r="C64" i="7"/>
  <c r="C10" i="7"/>
  <c r="C14" i="12" l="1"/>
  <c r="C11" i="12"/>
  <c r="C17" i="12"/>
  <c r="C20" i="12"/>
  <c r="C26" i="12"/>
  <c r="C29" i="12"/>
  <c r="C32" i="12"/>
  <c r="C35" i="12"/>
  <c r="C38" i="12"/>
  <c r="C41" i="12"/>
  <c r="C44" i="12"/>
  <c r="C47" i="12"/>
  <c r="C50" i="12"/>
  <c r="C53" i="12"/>
  <c r="C56" i="12"/>
  <c r="C59" i="12"/>
  <c r="C62" i="12"/>
  <c r="C65" i="12"/>
  <c r="T11" i="12" l="1"/>
  <c r="BO185" i="12"/>
  <c r="BM185" i="12"/>
  <c r="BL185" i="12"/>
  <c r="BJ185" i="12"/>
  <c r="T13" i="12" l="1"/>
  <c r="T12" i="12"/>
  <c r="Q11" i="12"/>
  <c r="O11" i="12"/>
  <c r="U11" i="12" l="1"/>
  <c r="R11" i="12"/>
  <c r="E65" i="12"/>
  <c r="E62" i="12"/>
  <c r="E59" i="12"/>
  <c r="E56" i="12"/>
  <c r="E53" i="12"/>
  <c r="E50" i="12"/>
  <c r="E47" i="12"/>
  <c r="E44" i="12"/>
  <c r="E41" i="12"/>
  <c r="E38" i="12"/>
  <c r="E35" i="12"/>
  <c r="E32" i="12"/>
  <c r="E29" i="12"/>
  <c r="E26" i="12"/>
  <c r="V11" i="12" l="1"/>
  <c r="Z12" i="12"/>
  <c r="Z13" i="12"/>
  <c r="Z14" i="12"/>
  <c r="Z15" i="12"/>
  <c r="Z16" i="12"/>
  <c r="Z17" i="12"/>
  <c r="Z18" i="12"/>
  <c r="Z19" i="12"/>
  <c r="Z20" i="12"/>
  <c r="Z21" i="12"/>
  <c r="Z22" i="12"/>
  <c r="Z26" i="12"/>
  <c r="Z27" i="12"/>
  <c r="Z28" i="12"/>
  <c r="Z29" i="12"/>
  <c r="Z30" i="12"/>
  <c r="Z31" i="12"/>
  <c r="Z32" i="12"/>
  <c r="Z33" i="12"/>
  <c r="Z34" i="12"/>
  <c r="Z35" i="12"/>
  <c r="Z36" i="12"/>
  <c r="Z37" i="12"/>
  <c r="Z38" i="12"/>
  <c r="Z39" i="12"/>
  <c r="Z40" i="12"/>
  <c r="Z41" i="12"/>
  <c r="Z42" i="12"/>
  <c r="Z43" i="12"/>
  <c r="Z44" i="12"/>
  <c r="Z45" i="12"/>
  <c r="Z46" i="12"/>
  <c r="Z47" i="12"/>
  <c r="Z48" i="12"/>
  <c r="Z49" i="12"/>
  <c r="Z50" i="12"/>
  <c r="Z51" i="12"/>
  <c r="Z52" i="12"/>
  <c r="Z53" i="12"/>
  <c r="Z54" i="12"/>
  <c r="Z55" i="12"/>
  <c r="Z56" i="12"/>
  <c r="Z57" i="12"/>
  <c r="Z58" i="12"/>
  <c r="Z59" i="12"/>
  <c r="Z60" i="12"/>
  <c r="Z61" i="12"/>
  <c r="Z62" i="12"/>
  <c r="Z63" i="12"/>
  <c r="Z64" i="12"/>
  <c r="Z65" i="12"/>
  <c r="Z66" i="12"/>
  <c r="Z67" i="12"/>
  <c r="Y11" i="12" l="1"/>
  <c r="X11" i="12" s="1"/>
  <c r="Y44" i="12"/>
  <c r="X44" i="12" s="1"/>
  <c r="Y14" i="12"/>
  <c r="X14" i="12" s="1"/>
  <c r="Y56" i="12"/>
  <c r="X56" i="12" s="1"/>
  <c r="Y32" i="12"/>
  <c r="X32" i="12" s="1"/>
  <c r="Y50" i="12"/>
  <c r="X50" i="12" s="1"/>
  <c r="Y26" i="12"/>
  <c r="X26" i="12" s="1"/>
  <c r="Y20" i="12"/>
  <c r="X20" i="12" s="1"/>
  <c r="Y62" i="12"/>
  <c r="X62" i="12" s="1"/>
  <c r="Y38" i="12"/>
  <c r="X38" i="12" s="1"/>
  <c r="Y17" i="12"/>
  <c r="X17" i="12" s="1"/>
  <c r="Y47" i="12"/>
  <c r="X47" i="12" s="1"/>
  <c r="Y35" i="12"/>
  <c r="X35" i="12" s="1"/>
  <c r="Y59" i="12"/>
  <c r="X59" i="12" s="1"/>
  <c r="Y65" i="12"/>
  <c r="X65" i="12" s="1"/>
  <c r="Y41" i="12"/>
  <c r="X41" i="12" s="1"/>
  <c r="Y53" i="12"/>
  <c r="X53" i="12" s="1"/>
  <c r="Y29" i="12"/>
  <c r="X29" i="12" s="1"/>
  <c r="BZ185" i="12"/>
  <c r="BY185" i="12"/>
  <c r="BW185" i="12"/>
  <c r="BV185" i="12"/>
  <c r="BK185" i="12"/>
  <c r="CA185" i="12"/>
  <c r="BX185" i="12"/>
  <c r="BU185" i="12"/>
  <c r="BT185" i="12"/>
  <c r="BS185" i="12"/>
  <c r="BR185" i="12"/>
  <c r="BQ185" i="12"/>
  <c r="BP185" i="12"/>
  <c r="BN185" i="12"/>
  <c r="AO11" i="12" l="1"/>
  <c r="AO12" i="12"/>
  <c r="AO13" i="12"/>
  <c r="AO14" i="12"/>
  <c r="AO15" i="12"/>
  <c r="AO16" i="12"/>
  <c r="AO17" i="12"/>
  <c r="AO18" i="12"/>
  <c r="AO19" i="12"/>
  <c r="AO20" i="12"/>
  <c r="AO21" i="12"/>
  <c r="AO22" i="12"/>
  <c r="AO26" i="12"/>
  <c r="AO27" i="12"/>
  <c r="AO28" i="12"/>
  <c r="AO29" i="12"/>
  <c r="AO30" i="12"/>
  <c r="AO31" i="12"/>
  <c r="AO32" i="12"/>
  <c r="AO33" i="12"/>
  <c r="AO34" i="12"/>
  <c r="AO35" i="12"/>
  <c r="AO36" i="12"/>
  <c r="AO37" i="12"/>
  <c r="AO38" i="12"/>
  <c r="AO39" i="12"/>
  <c r="AO40" i="12"/>
  <c r="AO41" i="12"/>
  <c r="AO42" i="12"/>
  <c r="AO43" i="12"/>
  <c r="AO44" i="12"/>
  <c r="AO45" i="12"/>
  <c r="AO46" i="12"/>
  <c r="AO47" i="12"/>
  <c r="AO48" i="12"/>
  <c r="AO49" i="12"/>
  <c r="AO50" i="12"/>
  <c r="AO51" i="12"/>
  <c r="AO52" i="12"/>
  <c r="AO53" i="12"/>
  <c r="AO54" i="12"/>
  <c r="AO55" i="12"/>
  <c r="AO56" i="12"/>
  <c r="AO57" i="12"/>
  <c r="AO58" i="12"/>
  <c r="AO59" i="12"/>
  <c r="AO60" i="12"/>
  <c r="AO61" i="12"/>
  <c r="AO62" i="12"/>
  <c r="AO63" i="12"/>
  <c r="AO64" i="12"/>
  <c r="AO65" i="12"/>
  <c r="AO66" i="12"/>
  <c r="AO67" i="12"/>
  <c r="AN11" i="12" l="1"/>
  <c r="AM11" i="12" s="1"/>
  <c r="AN29" i="12"/>
  <c r="AN14" i="12"/>
  <c r="AM14" i="12" s="1"/>
  <c r="AN17" i="12"/>
  <c r="AN26" i="12"/>
  <c r="AN20" i="12"/>
  <c r="AN65" i="12"/>
  <c r="AN62" i="12"/>
  <c r="AN59" i="12"/>
  <c r="AN56" i="12"/>
  <c r="AN53" i="12"/>
  <c r="AN50" i="12"/>
  <c r="AN47" i="12"/>
  <c r="AN44" i="12"/>
  <c r="AN41" i="12"/>
  <c r="AN38" i="12"/>
  <c r="AN35" i="12"/>
  <c r="AN32" i="12"/>
  <c r="AE11" i="12" l="1"/>
  <c r="AE12" i="12"/>
  <c r="AE13" i="12"/>
  <c r="AE14" i="12"/>
  <c r="AE15" i="12"/>
  <c r="AE16" i="12"/>
  <c r="AE17" i="12"/>
  <c r="AE18" i="12"/>
  <c r="AE19" i="12"/>
  <c r="AE20" i="12"/>
  <c r="AE21" i="12"/>
  <c r="AE22" i="12"/>
  <c r="AE26" i="12"/>
  <c r="AE27" i="12"/>
  <c r="AE28" i="12"/>
  <c r="AE29" i="12"/>
  <c r="AE30" i="12"/>
  <c r="AE31" i="12"/>
  <c r="AE32" i="12"/>
  <c r="AE33" i="12"/>
  <c r="AE34" i="12"/>
  <c r="AE35" i="12"/>
  <c r="AE36" i="12"/>
  <c r="AE37" i="12"/>
  <c r="AE38" i="12"/>
  <c r="AE39" i="12"/>
  <c r="AE40" i="12"/>
  <c r="AE41" i="12"/>
  <c r="AE42" i="12"/>
  <c r="AE43" i="12"/>
  <c r="AE44" i="12"/>
  <c r="AE45" i="12"/>
  <c r="AE46" i="12"/>
  <c r="AE47" i="12"/>
  <c r="AE48" i="12"/>
  <c r="AE49" i="12"/>
  <c r="AE50" i="12"/>
  <c r="AE51" i="12"/>
  <c r="AE52" i="12"/>
  <c r="AE53" i="12"/>
  <c r="AE54" i="12"/>
  <c r="AE55" i="12"/>
  <c r="AE56" i="12"/>
  <c r="AE57" i="12"/>
  <c r="AE58" i="12"/>
  <c r="AE59" i="12"/>
  <c r="AE60" i="12"/>
  <c r="AE61" i="12"/>
  <c r="AE62" i="12"/>
  <c r="AE63" i="12"/>
  <c r="AE64" i="12"/>
  <c r="AE65" i="12"/>
  <c r="AE66" i="12"/>
  <c r="AE67" i="12"/>
  <c r="AD47" i="12" l="1"/>
  <c r="AD11" i="12"/>
  <c r="AD41" i="12"/>
  <c r="AD17" i="12"/>
  <c r="AC17" i="12" s="1"/>
  <c r="AD62" i="12"/>
  <c r="AD14" i="12"/>
  <c r="AC14" i="12" s="1"/>
  <c r="AD53" i="12"/>
  <c r="AD29" i="12"/>
  <c r="AC29" i="12" s="1"/>
  <c r="AD20" i="12"/>
  <c r="J43" i="7"/>
  <c r="AC11" i="12" l="1"/>
  <c r="J64" i="7"/>
  <c r="J61" i="7"/>
  <c r="J58" i="7"/>
  <c r="J55" i="7"/>
  <c r="J52" i="7"/>
  <c r="J49" i="7"/>
  <c r="J46" i="7"/>
  <c r="J40" i="7"/>
  <c r="J37" i="7"/>
  <c r="J34" i="7"/>
  <c r="J31" i="7"/>
  <c r="J28" i="7"/>
  <c r="J25" i="7"/>
  <c r="J22" i="7"/>
  <c r="J19" i="7"/>
  <c r="J16" i="7"/>
  <c r="J13" i="7"/>
  <c r="J10" i="7"/>
  <c r="M10" i="7" l="1"/>
  <c r="N10" i="7"/>
  <c r="O10" i="7"/>
  <c r="P10" i="7"/>
  <c r="Q10" i="7"/>
  <c r="M11" i="7"/>
  <c r="N11" i="7"/>
  <c r="O11" i="7"/>
  <c r="P11" i="7"/>
  <c r="Q11" i="7"/>
  <c r="M12" i="7"/>
  <c r="N12" i="7"/>
  <c r="O12" i="7"/>
  <c r="P12" i="7"/>
  <c r="Q12" i="7"/>
  <c r="M13" i="7"/>
  <c r="N13" i="7"/>
  <c r="O13" i="7"/>
  <c r="P13" i="7"/>
  <c r="Q13" i="7"/>
  <c r="M14" i="7"/>
  <c r="N14" i="7"/>
  <c r="O14" i="7"/>
  <c r="P14" i="7"/>
  <c r="Q14" i="7"/>
  <c r="M15" i="7"/>
  <c r="N15" i="7"/>
  <c r="O15" i="7"/>
  <c r="P15" i="7"/>
  <c r="Q15" i="7"/>
  <c r="M16" i="7"/>
  <c r="N16" i="7"/>
  <c r="O16" i="7"/>
  <c r="P16" i="7"/>
  <c r="Q16" i="7"/>
  <c r="M17" i="7"/>
  <c r="N17" i="7"/>
  <c r="O17" i="7"/>
  <c r="P17" i="7"/>
  <c r="Q17" i="7"/>
  <c r="M18" i="7"/>
  <c r="N18" i="7"/>
  <c r="O18" i="7"/>
  <c r="P18" i="7"/>
  <c r="Q18" i="7"/>
  <c r="M19" i="7"/>
  <c r="N19" i="7"/>
  <c r="O19" i="7"/>
  <c r="P19" i="7"/>
  <c r="Q19" i="7"/>
  <c r="M20" i="7"/>
  <c r="N20" i="7"/>
  <c r="O20" i="7"/>
  <c r="P20" i="7"/>
  <c r="Q20" i="7"/>
  <c r="M21" i="7"/>
  <c r="N21" i="7"/>
  <c r="O21" i="7"/>
  <c r="P21" i="7"/>
  <c r="Q21" i="7"/>
  <c r="M22" i="7"/>
  <c r="N22" i="7"/>
  <c r="O22" i="7"/>
  <c r="P22" i="7"/>
  <c r="Q22" i="7"/>
  <c r="M23" i="7"/>
  <c r="N23" i="7"/>
  <c r="O23" i="7"/>
  <c r="P23" i="7"/>
  <c r="Q23" i="7"/>
  <c r="M24" i="7"/>
  <c r="N24" i="7"/>
  <c r="O24" i="7"/>
  <c r="P24" i="7"/>
  <c r="Q24" i="7"/>
  <c r="M25" i="7"/>
  <c r="N25" i="7"/>
  <c r="O25" i="7"/>
  <c r="P25" i="7"/>
  <c r="Q25" i="7"/>
  <c r="M26" i="7"/>
  <c r="N26" i="7"/>
  <c r="O26" i="7"/>
  <c r="P26" i="7"/>
  <c r="Q26" i="7"/>
  <c r="M27" i="7"/>
  <c r="N27" i="7"/>
  <c r="O27" i="7"/>
  <c r="P27" i="7"/>
  <c r="Q27" i="7"/>
  <c r="M28" i="7"/>
  <c r="N28" i="7"/>
  <c r="O28" i="7"/>
  <c r="P28" i="7"/>
  <c r="Q28" i="7"/>
  <c r="M29" i="7"/>
  <c r="N29" i="7"/>
  <c r="O29" i="7"/>
  <c r="P29" i="7"/>
  <c r="Q29" i="7"/>
  <c r="M30" i="7"/>
  <c r="N30" i="7"/>
  <c r="O30" i="7"/>
  <c r="P30" i="7"/>
  <c r="Q30" i="7"/>
  <c r="M31" i="7"/>
  <c r="N31" i="7"/>
  <c r="O31" i="7"/>
  <c r="P31" i="7"/>
  <c r="Q31" i="7"/>
  <c r="M32" i="7"/>
  <c r="N32" i="7"/>
  <c r="O32" i="7"/>
  <c r="P32" i="7"/>
  <c r="Q32" i="7"/>
  <c r="M33" i="7"/>
  <c r="N33" i="7"/>
  <c r="O33" i="7"/>
  <c r="P33" i="7"/>
  <c r="Q33" i="7"/>
  <c r="M34" i="7"/>
  <c r="N34" i="7"/>
  <c r="O34" i="7"/>
  <c r="P34" i="7"/>
  <c r="Q34" i="7"/>
  <c r="M35" i="7"/>
  <c r="N35" i="7"/>
  <c r="O35" i="7"/>
  <c r="P35" i="7"/>
  <c r="Q35" i="7"/>
  <c r="M36" i="7"/>
  <c r="N36" i="7"/>
  <c r="O36" i="7"/>
  <c r="P36" i="7"/>
  <c r="Q36" i="7"/>
  <c r="M37" i="7"/>
  <c r="N37" i="7"/>
  <c r="O37" i="7"/>
  <c r="P37" i="7"/>
  <c r="Q37" i="7"/>
  <c r="M38" i="7"/>
  <c r="N38" i="7"/>
  <c r="O38" i="7"/>
  <c r="P38" i="7"/>
  <c r="Q38" i="7"/>
  <c r="M39" i="7"/>
  <c r="N39" i="7"/>
  <c r="O39" i="7"/>
  <c r="P39" i="7"/>
  <c r="Q39" i="7"/>
  <c r="M40" i="7"/>
  <c r="N40" i="7"/>
  <c r="O40" i="7"/>
  <c r="P40" i="7"/>
  <c r="Q40" i="7"/>
  <c r="M41" i="7"/>
  <c r="N41" i="7"/>
  <c r="O41" i="7"/>
  <c r="P41" i="7"/>
  <c r="Q41" i="7"/>
  <c r="M42" i="7"/>
  <c r="N42" i="7"/>
  <c r="O42" i="7"/>
  <c r="P42" i="7"/>
  <c r="Q42" i="7"/>
  <c r="M43" i="7"/>
  <c r="N43" i="7"/>
  <c r="O43" i="7"/>
  <c r="P43" i="7"/>
  <c r="Q43" i="7"/>
  <c r="M44" i="7"/>
  <c r="N44" i="7"/>
  <c r="O44" i="7"/>
  <c r="P44" i="7"/>
  <c r="Q44" i="7"/>
  <c r="M45" i="7"/>
  <c r="N45" i="7"/>
  <c r="O45" i="7"/>
  <c r="P45" i="7"/>
  <c r="Q45" i="7"/>
  <c r="M46" i="7"/>
  <c r="N46" i="7"/>
  <c r="O46" i="7"/>
  <c r="P46" i="7"/>
  <c r="Q46" i="7"/>
  <c r="M47" i="7"/>
  <c r="N47" i="7"/>
  <c r="O47" i="7"/>
  <c r="P47" i="7"/>
  <c r="Q47" i="7"/>
  <c r="M48" i="7"/>
  <c r="N48" i="7"/>
  <c r="O48" i="7"/>
  <c r="P48" i="7"/>
  <c r="Q48" i="7"/>
  <c r="M49" i="7"/>
  <c r="N49" i="7"/>
  <c r="O49" i="7"/>
  <c r="P49" i="7"/>
  <c r="Q49" i="7"/>
  <c r="M50" i="7"/>
  <c r="N50" i="7"/>
  <c r="O50" i="7"/>
  <c r="P50" i="7"/>
  <c r="Q50" i="7"/>
  <c r="M51" i="7"/>
  <c r="N51" i="7"/>
  <c r="O51" i="7"/>
  <c r="P51" i="7"/>
  <c r="Q51" i="7"/>
  <c r="M52" i="7"/>
  <c r="N52" i="7"/>
  <c r="O52" i="7"/>
  <c r="P52" i="7"/>
  <c r="Q52" i="7"/>
  <c r="M53" i="7"/>
  <c r="N53" i="7"/>
  <c r="O53" i="7"/>
  <c r="P53" i="7"/>
  <c r="Q53" i="7"/>
  <c r="M54" i="7"/>
  <c r="N54" i="7"/>
  <c r="O54" i="7"/>
  <c r="P54" i="7"/>
  <c r="Q54" i="7"/>
  <c r="M55" i="7"/>
  <c r="N55" i="7"/>
  <c r="O55" i="7"/>
  <c r="P55" i="7"/>
  <c r="Q55" i="7"/>
  <c r="M56" i="7"/>
  <c r="N56" i="7"/>
  <c r="O56" i="7"/>
  <c r="P56" i="7"/>
  <c r="Q56" i="7"/>
  <c r="M57" i="7"/>
  <c r="N57" i="7"/>
  <c r="O57" i="7"/>
  <c r="P57" i="7"/>
  <c r="Q57" i="7"/>
  <c r="M58" i="7"/>
  <c r="N58" i="7"/>
  <c r="O58" i="7"/>
  <c r="P58" i="7"/>
  <c r="Q58" i="7"/>
  <c r="M59" i="7"/>
  <c r="N59" i="7"/>
  <c r="O59" i="7"/>
  <c r="P59" i="7"/>
  <c r="Q59" i="7"/>
  <c r="M60" i="7"/>
  <c r="N60" i="7"/>
  <c r="O60" i="7"/>
  <c r="P60" i="7"/>
  <c r="Q60" i="7"/>
  <c r="M61" i="7"/>
  <c r="N61" i="7"/>
  <c r="O61" i="7"/>
  <c r="P61" i="7"/>
  <c r="Q61" i="7"/>
  <c r="M62" i="7"/>
  <c r="N62" i="7"/>
  <c r="O62" i="7"/>
  <c r="P62" i="7"/>
  <c r="Q62" i="7"/>
  <c r="M63" i="7"/>
  <c r="N63" i="7"/>
  <c r="O63" i="7"/>
  <c r="P63" i="7"/>
  <c r="Q63" i="7"/>
  <c r="M64" i="7"/>
  <c r="N64" i="7"/>
  <c r="O64" i="7"/>
  <c r="P64" i="7"/>
  <c r="Q64" i="7"/>
  <c r="M65" i="7"/>
  <c r="N65" i="7"/>
  <c r="O65" i="7"/>
  <c r="P65" i="7"/>
  <c r="Q65" i="7"/>
  <c r="M66" i="7"/>
  <c r="N66" i="7"/>
  <c r="O66" i="7"/>
  <c r="P66" i="7"/>
  <c r="Q66" i="7"/>
  <c r="AJ11" i="12" l="1"/>
  <c r="AJ12" i="12"/>
  <c r="AJ13" i="12"/>
  <c r="AJ14" i="12"/>
  <c r="AJ15" i="12"/>
  <c r="AJ16" i="12"/>
  <c r="AJ17" i="12"/>
  <c r="AJ18" i="12"/>
  <c r="AJ19" i="12"/>
  <c r="AJ20" i="12"/>
  <c r="AJ21" i="12"/>
  <c r="AJ22" i="12"/>
  <c r="AJ26" i="12"/>
  <c r="AJ27" i="12"/>
  <c r="AJ28" i="12"/>
  <c r="AJ29" i="12"/>
  <c r="AJ30" i="12"/>
  <c r="AJ31" i="12"/>
  <c r="AJ32" i="12"/>
  <c r="AJ33" i="12"/>
  <c r="AJ34" i="12"/>
  <c r="AJ35" i="12"/>
  <c r="AJ36" i="12"/>
  <c r="AJ37" i="12"/>
  <c r="AJ38" i="12"/>
  <c r="AJ39" i="12"/>
  <c r="AJ40" i="12"/>
  <c r="AJ41" i="12"/>
  <c r="AJ42" i="12"/>
  <c r="AJ43" i="12"/>
  <c r="AJ44" i="12"/>
  <c r="AJ45" i="12"/>
  <c r="AJ46" i="12"/>
  <c r="AJ47" i="12"/>
  <c r="AJ48" i="12"/>
  <c r="AJ49" i="12"/>
  <c r="AJ50" i="12"/>
  <c r="AJ51" i="12"/>
  <c r="AJ52" i="12"/>
  <c r="AJ53" i="12"/>
  <c r="AJ54" i="12"/>
  <c r="AJ55" i="12"/>
  <c r="AJ56" i="12"/>
  <c r="AJ57" i="12"/>
  <c r="AJ58" i="12"/>
  <c r="AJ59" i="12"/>
  <c r="AJ60" i="12"/>
  <c r="AJ61" i="12"/>
  <c r="AJ62" i="12"/>
  <c r="AJ63" i="12"/>
  <c r="AJ64" i="12"/>
  <c r="AJ65" i="12"/>
  <c r="AJ66" i="12"/>
  <c r="AJ67" i="12"/>
  <c r="AI14" i="12" l="1"/>
  <c r="AI35" i="12"/>
  <c r="AH35" i="12" s="1"/>
  <c r="AI11" i="12"/>
  <c r="AI44" i="12"/>
  <c r="AI26" i="12"/>
  <c r="AI17" i="12"/>
  <c r="AH17" i="12" s="1"/>
  <c r="AI56" i="12"/>
  <c r="AH56" i="12" s="1"/>
  <c r="AD65" i="12"/>
  <c r="AC65" i="12" s="1"/>
  <c r="AH11" i="12" l="1"/>
  <c r="AQ11" i="12"/>
  <c r="AI32" i="12"/>
  <c r="AH32" i="12" s="1"/>
  <c r="AI41" i="12"/>
  <c r="AH41" i="12" s="1"/>
  <c r="AI47" i="12"/>
  <c r="AH47" i="12" s="1"/>
  <c r="AI65" i="12"/>
  <c r="AH65" i="12" s="1"/>
  <c r="AD26" i="12"/>
  <c r="AC26" i="12" s="1"/>
  <c r="AD50" i="12"/>
  <c r="AC50" i="12" s="1"/>
  <c r="T14" i="12"/>
  <c r="T15" i="12"/>
  <c r="T16" i="12"/>
  <c r="T17" i="12"/>
  <c r="T18" i="12"/>
  <c r="T19" i="12"/>
  <c r="T20" i="12"/>
  <c r="T21" i="12"/>
  <c r="T22" i="12"/>
  <c r="T26" i="12"/>
  <c r="T27" i="12"/>
  <c r="T28" i="12"/>
  <c r="T29" i="12"/>
  <c r="T30" i="12"/>
  <c r="T31" i="12"/>
  <c r="T32" i="12"/>
  <c r="T33" i="12"/>
  <c r="T34" i="12"/>
  <c r="T35" i="12"/>
  <c r="T36" i="12"/>
  <c r="T37" i="12"/>
  <c r="T38" i="12"/>
  <c r="T39" i="12"/>
  <c r="T40" i="12"/>
  <c r="T41" i="12"/>
  <c r="T42" i="12"/>
  <c r="T43" i="12"/>
  <c r="T44" i="12"/>
  <c r="T45" i="12"/>
  <c r="T46" i="12"/>
  <c r="T47" i="12"/>
  <c r="T48" i="12"/>
  <c r="T49" i="12"/>
  <c r="T50" i="12"/>
  <c r="T51" i="12"/>
  <c r="T52" i="12"/>
  <c r="T53" i="12"/>
  <c r="T54" i="12"/>
  <c r="T55" i="12"/>
  <c r="T56" i="12"/>
  <c r="T57" i="12"/>
  <c r="T58" i="12"/>
  <c r="T59" i="12"/>
  <c r="T60" i="12"/>
  <c r="T61" i="12"/>
  <c r="T62" i="12"/>
  <c r="T63" i="12"/>
  <c r="T64" i="12"/>
  <c r="T65" i="12"/>
  <c r="T66" i="12"/>
  <c r="T67" i="12"/>
  <c r="U44" i="12" l="1"/>
  <c r="U14" i="12"/>
  <c r="V14" i="12" s="1"/>
  <c r="U35" i="12"/>
  <c r="V35" i="12" s="1"/>
  <c r="U59" i="12"/>
  <c r="V59" i="12" s="1"/>
  <c r="U47" i="12"/>
  <c r="V47" i="12" s="1"/>
  <c r="U50" i="12"/>
  <c r="V50" i="12" s="1"/>
  <c r="U26" i="12"/>
  <c r="V26" i="12" s="1"/>
  <c r="U65" i="12"/>
  <c r="U41" i="12"/>
  <c r="V41" i="12" s="1"/>
  <c r="U20" i="12"/>
  <c r="V20" i="12" s="1"/>
  <c r="U56" i="12"/>
  <c r="V56" i="12" s="1"/>
  <c r="U32" i="12"/>
  <c r="V32" i="12" s="1"/>
  <c r="U38" i="12"/>
  <c r="V38" i="12" s="1"/>
  <c r="U17" i="12"/>
  <c r="V17" i="12" s="1"/>
  <c r="U62" i="12"/>
  <c r="U53" i="12"/>
  <c r="V53" i="12" s="1"/>
  <c r="U29" i="12"/>
  <c r="V29" i="12" s="1"/>
  <c r="AM17" i="12"/>
  <c r="AM50" i="12"/>
  <c r="AM26" i="12"/>
  <c r="AI20" i="12"/>
  <c r="AH20" i="12" s="1"/>
  <c r="AM56" i="12"/>
  <c r="AI59" i="12"/>
  <c r="AH59" i="12" s="1"/>
  <c r="AM59" i="12"/>
  <c r="AI53" i="12"/>
  <c r="AH53" i="12" s="1"/>
  <c r="AM44" i="12"/>
  <c r="AM38" i="12"/>
  <c r="AI29" i="12"/>
  <c r="AH29" i="12" s="1"/>
  <c r="AM35" i="12"/>
  <c r="AM53" i="12"/>
  <c r="AM29" i="12"/>
  <c r="AH26" i="12"/>
  <c r="AM65" i="12"/>
  <c r="AM47" i="12"/>
  <c r="AM41" i="12"/>
  <c r="AM32" i="12"/>
  <c r="AM20" i="12"/>
  <c r="AI62" i="12"/>
  <c r="AH62" i="12" s="1"/>
  <c r="AI38" i="12"/>
  <c r="AH38" i="12" s="1"/>
  <c r="AM62" i="12"/>
  <c r="AC62" i="12"/>
  <c r="AD38" i="12"/>
  <c r="AC38" i="12" s="1"/>
  <c r="AD59" i="12"/>
  <c r="AC59" i="12" s="1"/>
  <c r="AD44" i="12"/>
  <c r="AC44" i="12" s="1"/>
  <c r="AD56" i="12"/>
  <c r="AC56" i="12" s="1"/>
  <c r="AC41" i="12"/>
  <c r="AI50" i="12"/>
  <c r="AH50" i="12" s="1"/>
  <c r="AH44" i="12"/>
  <c r="AH14" i="12"/>
  <c r="AC47" i="12"/>
  <c r="AD35" i="12"/>
  <c r="AC35" i="12" s="1"/>
  <c r="AC53" i="12"/>
  <c r="AD32" i="12"/>
  <c r="AC32" i="12" s="1"/>
  <c r="AC20" i="12"/>
  <c r="J66" i="8" l="1"/>
  <c r="G66" i="8"/>
  <c r="J65" i="8"/>
  <c r="G65" i="8"/>
  <c r="Q65" i="12"/>
  <c r="O65" i="12"/>
  <c r="J64" i="8"/>
  <c r="H64" i="8"/>
  <c r="G64" i="8"/>
  <c r="F64" i="8"/>
  <c r="E64" i="8"/>
  <c r="D64" i="8"/>
  <c r="B64" i="8"/>
  <c r="B34" i="8"/>
  <c r="B22" i="7"/>
  <c r="D22" i="7"/>
  <c r="E22" i="7"/>
  <c r="F22" i="7"/>
  <c r="G22" i="7"/>
  <c r="H22" i="7"/>
  <c r="U22" i="7"/>
  <c r="V22" i="7"/>
  <c r="G23" i="7"/>
  <c r="U23" i="7"/>
  <c r="W23" i="7" s="1"/>
  <c r="V23" i="7"/>
  <c r="G24" i="7"/>
  <c r="U24" i="7"/>
  <c r="V24" i="7"/>
  <c r="B25" i="7"/>
  <c r="D25" i="7"/>
  <c r="E25" i="7"/>
  <c r="F25" i="7"/>
  <c r="G25" i="7"/>
  <c r="H25" i="7"/>
  <c r="Q26" i="12"/>
  <c r="O26" i="12"/>
  <c r="U25" i="7"/>
  <c r="V25" i="7"/>
  <c r="G26" i="7"/>
  <c r="U26" i="7"/>
  <c r="W26" i="7" s="1"/>
  <c r="V26" i="7"/>
  <c r="G27" i="7"/>
  <c r="U27" i="7"/>
  <c r="V27" i="7"/>
  <c r="B28" i="7"/>
  <c r="D28" i="7"/>
  <c r="E28" i="7"/>
  <c r="F28" i="7"/>
  <c r="G28" i="7"/>
  <c r="H28" i="7"/>
  <c r="Q29" i="12"/>
  <c r="O29" i="12"/>
  <c r="U28" i="7"/>
  <c r="V28" i="7"/>
  <c r="G29" i="7"/>
  <c r="U29" i="7"/>
  <c r="W29" i="7" s="1"/>
  <c r="V29" i="7"/>
  <c r="G30" i="7"/>
  <c r="U30" i="7"/>
  <c r="V30" i="7"/>
  <c r="B31" i="7"/>
  <c r="D31" i="7"/>
  <c r="E31" i="7"/>
  <c r="F31" i="7"/>
  <c r="G31" i="7"/>
  <c r="H31" i="7"/>
  <c r="Q32" i="12"/>
  <c r="O32" i="12"/>
  <c r="U31" i="7"/>
  <c r="V31" i="7"/>
  <c r="G32" i="7"/>
  <c r="U32" i="7"/>
  <c r="W32" i="7" s="1"/>
  <c r="V32" i="7"/>
  <c r="G33" i="7"/>
  <c r="U33" i="7"/>
  <c r="W33" i="7" s="1"/>
  <c r="V33" i="7"/>
  <c r="B34" i="7"/>
  <c r="D34" i="7"/>
  <c r="E34" i="7"/>
  <c r="F34" i="7"/>
  <c r="G34" i="7"/>
  <c r="H34" i="7"/>
  <c r="Q35" i="12"/>
  <c r="O35" i="12"/>
  <c r="U34" i="7"/>
  <c r="V34" i="7"/>
  <c r="G35" i="7"/>
  <c r="U35" i="7"/>
  <c r="W35" i="7" s="1"/>
  <c r="V35" i="7"/>
  <c r="G36" i="7"/>
  <c r="U36" i="7"/>
  <c r="W36" i="7" s="1"/>
  <c r="V36" i="7"/>
  <c r="B37" i="7"/>
  <c r="D37" i="7"/>
  <c r="E37" i="7"/>
  <c r="F37" i="7"/>
  <c r="G37" i="7"/>
  <c r="H37" i="7"/>
  <c r="Q38" i="12"/>
  <c r="O38" i="12"/>
  <c r="U37" i="7"/>
  <c r="V37" i="7"/>
  <c r="G38" i="7"/>
  <c r="U38" i="7"/>
  <c r="W38" i="7" s="1"/>
  <c r="V38" i="7"/>
  <c r="G39" i="7"/>
  <c r="U39" i="7"/>
  <c r="V39" i="7"/>
  <c r="B40" i="7"/>
  <c r="D40" i="7"/>
  <c r="E40" i="7"/>
  <c r="F40" i="7"/>
  <c r="G40" i="7"/>
  <c r="H40" i="7"/>
  <c r="Q41" i="12"/>
  <c r="O41" i="12"/>
  <c r="U40" i="7"/>
  <c r="V40" i="7"/>
  <c r="G41" i="7"/>
  <c r="U41" i="7"/>
  <c r="W41" i="7" s="1"/>
  <c r="V41" i="7"/>
  <c r="G42" i="7"/>
  <c r="U42" i="7"/>
  <c r="W42" i="7" s="1"/>
  <c r="V42" i="7"/>
  <c r="B43" i="7"/>
  <c r="D43" i="7"/>
  <c r="E43" i="7"/>
  <c r="F43" i="7"/>
  <c r="G43" i="7"/>
  <c r="H43" i="7"/>
  <c r="Q44" i="12"/>
  <c r="O44" i="12"/>
  <c r="U43" i="7"/>
  <c r="V43" i="7"/>
  <c r="G44" i="7"/>
  <c r="U44" i="7"/>
  <c r="W44" i="7" s="1"/>
  <c r="V44" i="7"/>
  <c r="G45" i="7"/>
  <c r="U45" i="7"/>
  <c r="V45" i="7"/>
  <c r="B46" i="7"/>
  <c r="D46" i="7"/>
  <c r="E46" i="7"/>
  <c r="F46" i="7"/>
  <c r="G46" i="7"/>
  <c r="H46" i="7"/>
  <c r="Q47" i="12"/>
  <c r="O47" i="12"/>
  <c r="U46" i="7"/>
  <c r="V46" i="7"/>
  <c r="G47" i="7"/>
  <c r="U47" i="7"/>
  <c r="W47" i="7" s="1"/>
  <c r="V47" i="7"/>
  <c r="G48" i="7"/>
  <c r="U48" i="7"/>
  <c r="V48" i="7"/>
  <c r="B49" i="7"/>
  <c r="D49" i="7"/>
  <c r="E49" i="7"/>
  <c r="F49" i="7"/>
  <c r="G49" i="7"/>
  <c r="H49" i="7"/>
  <c r="Q50" i="12"/>
  <c r="O50" i="12"/>
  <c r="U49" i="7"/>
  <c r="V49" i="7"/>
  <c r="G50" i="7"/>
  <c r="U50" i="7"/>
  <c r="W50" i="7" s="1"/>
  <c r="V50" i="7"/>
  <c r="G51" i="7"/>
  <c r="U51" i="7"/>
  <c r="V51" i="7"/>
  <c r="B52" i="7"/>
  <c r="D52" i="7"/>
  <c r="E52" i="7"/>
  <c r="F52" i="7"/>
  <c r="G52" i="7"/>
  <c r="H52" i="7"/>
  <c r="Q53" i="12"/>
  <c r="O53" i="12"/>
  <c r="U52" i="7"/>
  <c r="W52" i="7" s="1"/>
  <c r="V52" i="7"/>
  <c r="G53" i="7"/>
  <c r="U53" i="7"/>
  <c r="W53" i="7" s="1"/>
  <c r="V53" i="7"/>
  <c r="G54" i="7"/>
  <c r="U54" i="7"/>
  <c r="W54" i="7" s="1"/>
  <c r="V54" i="7"/>
  <c r="B55" i="7"/>
  <c r="D55" i="7"/>
  <c r="E55" i="7"/>
  <c r="F55" i="7"/>
  <c r="G55" i="7"/>
  <c r="H55" i="7"/>
  <c r="Q56" i="12"/>
  <c r="O56" i="12"/>
  <c r="U55" i="7"/>
  <c r="W55" i="7" s="1"/>
  <c r="V55" i="7"/>
  <c r="G56" i="7"/>
  <c r="U56" i="7"/>
  <c r="W56" i="7" s="1"/>
  <c r="V56" i="7"/>
  <c r="U57" i="7"/>
  <c r="W57" i="7" s="1"/>
  <c r="V57" i="7"/>
  <c r="B58" i="7"/>
  <c r="D58" i="7"/>
  <c r="E58" i="7"/>
  <c r="H58" i="7"/>
  <c r="Q59" i="12"/>
  <c r="O59" i="12"/>
  <c r="U58" i="7"/>
  <c r="W58" i="7" s="1"/>
  <c r="V58" i="7"/>
  <c r="U59" i="7"/>
  <c r="W59" i="7" s="1"/>
  <c r="V59" i="7"/>
  <c r="U60" i="7"/>
  <c r="W60" i="7" s="1"/>
  <c r="V60" i="7"/>
  <c r="B61" i="7"/>
  <c r="D61" i="7"/>
  <c r="E61" i="7"/>
  <c r="F61" i="7"/>
  <c r="G61" i="7"/>
  <c r="H61" i="7"/>
  <c r="Q62" i="12"/>
  <c r="O62" i="12"/>
  <c r="U61" i="7"/>
  <c r="W61" i="7" s="1"/>
  <c r="V61" i="7"/>
  <c r="G62" i="7"/>
  <c r="U62" i="7"/>
  <c r="W62" i="7" s="1"/>
  <c r="V62" i="7"/>
  <c r="U63" i="7"/>
  <c r="W63" i="7" s="1"/>
  <c r="V63" i="7"/>
  <c r="B64" i="7"/>
  <c r="D64" i="7"/>
  <c r="E64" i="7"/>
  <c r="F64" i="7"/>
  <c r="G64" i="7"/>
  <c r="H64" i="7"/>
  <c r="U64" i="7"/>
  <c r="W64" i="7" s="1"/>
  <c r="V64" i="7"/>
  <c r="G65" i="7"/>
  <c r="U65" i="7"/>
  <c r="W65" i="7" s="1"/>
  <c r="V65" i="7"/>
  <c r="G66" i="7"/>
  <c r="U66" i="7"/>
  <c r="W66" i="7" s="1"/>
  <c r="V66" i="7"/>
  <c r="B61" i="8"/>
  <c r="D61" i="8"/>
  <c r="E61" i="8"/>
  <c r="F61" i="8"/>
  <c r="G61" i="8"/>
  <c r="H61" i="8"/>
  <c r="J61" i="8"/>
  <c r="G62" i="8"/>
  <c r="J62" i="8"/>
  <c r="G63" i="8"/>
  <c r="J63" i="8"/>
  <c r="B52" i="8"/>
  <c r="D52" i="8"/>
  <c r="E52" i="8"/>
  <c r="F52" i="8"/>
  <c r="G52" i="8"/>
  <c r="H52" i="8"/>
  <c r="J52" i="8"/>
  <c r="G53" i="8"/>
  <c r="J53" i="8"/>
  <c r="G54" i="8"/>
  <c r="J54" i="8"/>
  <c r="B55" i="8"/>
  <c r="D55" i="8"/>
  <c r="E55" i="8"/>
  <c r="F55" i="8"/>
  <c r="G55" i="8"/>
  <c r="H55" i="8"/>
  <c r="J55" i="8"/>
  <c r="G56" i="8"/>
  <c r="J56" i="8"/>
  <c r="G57" i="8"/>
  <c r="J57" i="8"/>
  <c r="B58" i="8"/>
  <c r="D58" i="8"/>
  <c r="E58" i="8"/>
  <c r="F58" i="8"/>
  <c r="G58" i="8"/>
  <c r="H58" i="8"/>
  <c r="J58" i="8"/>
  <c r="G59" i="8"/>
  <c r="J59" i="8"/>
  <c r="G60" i="8"/>
  <c r="J60" i="8"/>
  <c r="B40" i="8"/>
  <c r="D40" i="8"/>
  <c r="E40" i="8"/>
  <c r="F40" i="8"/>
  <c r="G40" i="8"/>
  <c r="H40" i="8"/>
  <c r="J40" i="8"/>
  <c r="G41" i="8"/>
  <c r="J41" i="8"/>
  <c r="G42" i="8"/>
  <c r="J42" i="8"/>
  <c r="B43" i="8"/>
  <c r="D43" i="8"/>
  <c r="E43" i="8"/>
  <c r="F43" i="8"/>
  <c r="G43" i="8"/>
  <c r="H43" i="8"/>
  <c r="J43" i="8"/>
  <c r="G44" i="8"/>
  <c r="J44" i="8"/>
  <c r="G45" i="8"/>
  <c r="J45" i="8"/>
  <c r="B46" i="8"/>
  <c r="D46" i="8"/>
  <c r="E46" i="8"/>
  <c r="F46" i="8"/>
  <c r="G46" i="8"/>
  <c r="H46" i="8"/>
  <c r="J46" i="8"/>
  <c r="G47" i="8"/>
  <c r="J47" i="8"/>
  <c r="G48" i="8"/>
  <c r="J48" i="8"/>
  <c r="B49" i="8"/>
  <c r="D49" i="8"/>
  <c r="E49" i="8"/>
  <c r="F49" i="8"/>
  <c r="G49" i="8"/>
  <c r="H49" i="8"/>
  <c r="J49" i="8"/>
  <c r="G50" i="8"/>
  <c r="J50" i="8"/>
  <c r="G51" i="8"/>
  <c r="J51" i="8"/>
  <c r="B28" i="8"/>
  <c r="D28" i="8"/>
  <c r="E28" i="8"/>
  <c r="F28" i="8"/>
  <c r="G28" i="8"/>
  <c r="H28" i="8"/>
  <c r="J28" i="8"/>
  <c r="G29" i="8"/>
  <c r="J29" i="8"/>
  <c r="G30" i="8"/>
  <c r="J30" i="8"/>
  <c r="B31" i="8"/>
  <c r="D31" i="8"/>
  <c r="E31" i="8"/>
  <c r="F31" i="8"/>
  <c r="G31" i="8"/>
  <c r="H31" i="8"/>
  <c r="J31" i="8"/>
  <c r="G32" i="8"/>
  <c r="J32" i="8"/>
  <c r="G33" i="8"/>
  <c r="J33" i="8"/>
  <c r="D34" i="8"/>
  <c r="E34" i="8"/>
  <c r="F34" i="8"/>
  <c r="G34" i="8"/>
  <c r="H34" i="8"/>
  <c r="J34" i="8"/>
  <c r="G35" i="8"/>
  <c r="J35" i="8"/>
  <c r="G36" i="8"/>
  <c r="J36" i="8"/>
  <c r="B37" i="8"/>
  <c r="D37" i="8"/>
  <c r="E37" i="8"/>
  <c r="F37" i="8"/>
  <c r="G37" i="8"/>
  <c r="H37" i="8"/>
  <c r="J37" i="8"/>
  <c r="G38" i="8"/>
  <c r="J38" i="8"/>
  <c r="G39" i="8"/>
  <c r="J39" i="8"/>
  <c r="B22" i="8"/>
  <c r="D22" i="8"/>
  <c r="E22" i="8"/>
  <c r="F22" i="8"/>
  <c r="G22" i="8"/>
  <c r="H22" i="8"/>
  <c r="J22" i="8"/>
  <c r="G23" i="8"/>
  <c r="J23" i="8"/>
  <c r="G24" i="8"/>
  <c r="J24" i="8"/>
  <c r="B25" i="8"/>
  <c r="D25" i="8"/>
  <c r="E25" i="8"/>
  <c r="F25" i="8"/>
  <c r="G25" i="8"/>
  <c r="H25" i="8"/>
  <c r="J25" i="8"/>
  <c r="G26" i="8"/>
  <c r="J26" i="8"/>
  <c r="G27" i="8"/>
  <c r="J27" i="8"/>
  <c r="U10" i="7"/>
  <c r="U11" i="7"/>
  <c r="W11" i="7" s="1"/>
  <c r="U12" i="7"/>
  <c r="U13" i="7"/>
  <c r="W13" i="7" s="1"/>
  <c r="U14" i="7"/>
  <c r="U15" i="7"/>
  <c r="U16" i="7"/>
  <c r="W16" i="7" s="1"/>
  <c r="U17" i="7"/>
  <c r="W17" i="7" s="1"/>
  <c r="U18" i="7"/>
  <c r="U19" i="7"/>
  <c r="U20" i="7"/>
  <c r="U21" i="7"/>
  <c r="W21" i="7" s="1"/>
  <c r="G10" i="7"/>
  <c r="G11" i="7"/>
  <c r="G12" i="7"/>
  <c r="G13" i="7"/>
  <c r="G14" i="7"/>
  <c r="G15" i="7"/>
  <c r="G16" i="7"/>
  <c r="G17" i="7"/>
  <c r="G18" i="7"/>
  <c r="G19" i="7"/>
  <c r="G20" i="7"/>
  <c r="G21" i="7"/>
  <c r="G10" i="8"/>
  <c r="G11" i="8"/>
  <c r="G12" i="8"/>
  <c r="G13" i="8"/>
  <c r="G14" i="8"/>
  <c r="G15" i="8"/>
  <c r="G16" i="8"/>
  <c r="G17" i="8"/>
  <c r="G18" i="8"/>
  <c r="G19" i="8"/>
  <c r="G20" i="8"/>
  <c r="G21" i="8"/>
  <c r="V10" i="7"/>
  <c r="V11" i="7"/>
  <c r="V12" i="7"/>
  <c r="V13" i="7"/>
  <c r="V14" i="7"/>
  <c r="V15" i="7"/>
  <c r="V16" i="7"/>
  <c r="V17" i="7"/>
  <c r="V18" i="7"/>
  <c r="V19" i="7"/>
  <c r="V20" i="7"/>
  <c r="V21" i="7"/>
  <c r="O14" i="12"/>
  <c r="O17" i="12"/>
  <c r="O20" i="12"/>
  <c r="Q14" i="12"/>
  <c r="Q17" i="12"/>
  <c r="Q20" i="12"/>
  <c r="D6" i="7"/>
  <c r="A6" i="7"/>
  <c r="B13" i="7"/>
  <c r="B16" i="7"/>
  <c r="B19" i="7"/>
  <c r="D10" i="7"/>
  <c r="D13" i="7"/>
  <c r="D16" i="7"/>
  <c r="D19" i="7"/>
  <c r="E10" i="7"/>
  <c r="E16" i="7"/>
  <c r="E19" i="7"/>
  <c r="F10" i="7"/>
  <c r="F13" i="7"/>
  <c r="F16" i="7"/>
  <c r="F19" i="7"/>
  <c r="H10" i="7"/>
  <c r="H13" i="7"/>
  <c r="H16" i="7"/>
  <c r="H19" i="7"/>
  <c r="J10" i="8"/>
  <c r="J11" i="8"/>
  <c r="J12" i="8"/>
  <c r="J13" i="8"/>
  <c r="J14" i="8"/>
  <c r="J15" i="8"/>
  <c r="J16" i="8"/>
  <c r="J17" i="8"/>
  <c r="J18" i="8"/>
  <c r="J19" i="8"/>
  <c r="J20" i="8"/>
  <c r="J21" i="8"/>
  <c r="H10" i="8"/>
  <c r="H13" i="8"/>
  <c r="H16" i="8"/>
  <c r="H19" i="8"/>
  <c r="B13" i="8"/>
  <c r="D13" i="8"/>
  <c r="E13" i="8"/>
  <c r="F13" i="8"/>
  <c r="B16" i="8"/>
  <c r="D16" i="8"/>
  <c r="E16" i="8"/>
  <c r="F16" i="8"/>
  <c r="B19" i="8"/>
  <c r="D19" i="8"/>
  <c r="E19" i="8"/>
  <c r="F19" i="8"/>
  <c r="B10" i="8"/>
  <c r="D10" i="8"/>
  <c r="E10" i="8"/>
  <c r="F10" i="8"/>
  <c r="F6" i="8"/>
  <c r="A6" i="8"/>
  <c r="R14" i="12" l="1"/>
  <c r="R29" i="12"/>
  <c r="R20" i="12"/>
  <c r="R17" i="12"/>
  <c r="W51" i="7"/>
  <c r="W49" i="7"/>
  <c r="W48" i="7"/>
  <c r="W45" i="7"/>
  <c r="W46" i="7"/>
  <c r="W43" i="7"/>
  <c r="W40" i="7"/>
  <c r="W39" i="7"/>
  <c r="W37" i="7"/>
  <c r="W34" i="7"/>
  <c r="W31" i="7"/>
  <c r="W30" i="7"/>
  <c r="W27" i="7"/>
  <c r="W28" i="7"/>
  <c r="W25" i="7"/>
  <c r="W24" i="7"/>
  <c r="W18" i="7"/>
  <c r="W22" i="7"/>
  <c r="W14" i="7"/>
  <c r="W10" i="7"/>
  <c r="W20" i="7"/>
  <c r="W12" i="7"/>
  <c r="W19" i="7"/>
  <c r="W15" i="7"/>
  <c r="AQ14" i="12"/>
  <c r="R35" i="12"/>
  <c r="R65" i="12"/>
  <c r="R47" i="12"/>
  <c r="R56" i="12"/>
  <c r="R32" i="12"/>
  <c r="R59" i="12"/>
  <c r="R53" i="12"/>
  <c r="AQ20" i="12"/>
  <c r="AQ44" i="12"/>
  <c r="R62" i="12"/>
  <c r="R38" i="12"/>
  <c r="R50" i="12"/>
  <c r="AQ32" i="12"/>
  <c r="AQ59" i="12"/>
  <c r="AQ41" i="12"/>
  <c r="R26" i="12"/>
  <c r="AQ38" i="12"/>
  <c r="AQ17" i="12"/>
  <c r="AQ50" i="12"/>
  <c r="AQ29" i="12"/>
  <c r="AQ56" i="12"/>
  <c r="R44" i="12"/>
  <c r="AQ35" i="12"/>
  <c r="AQ26" i="12"/>
  <c r="AQ62" i="12"/>
  <c r="AQ53" i="12"/>
  <c r="AQ47" i="12"/>
  <c r="AQ65" i="12"/>
  <c r="R41" i="12"/>
  <c r="V44" i="12" l="1"/>
  <c r="V62" i="12"/>
  <c r="V65" i="12"/>
  <c r="AR29" i="12" l="1"/>
  <c r="R28" i="7" s="1"/>
  <c r="AR62" i="12"/>
  <c r="R61" i="7" s="1"/>
  <c r="AR65" i="12"/>
  <c r="R64" i="7" s="1"/>
  <c r="AR32" i="12"/>
  <c r="R31" i="7" s="1"/>
  <c r="AR11" i="12"/>
  <c r="R10" i="7" s="1"/>
  <c r="AR44" i="12"/>
  <c r="R43" i="7" s="1"/>
  <c r="R22" i="7"/>
  <c r="AR35" i="12"/>
  <c r="R34" i="7" s="1"/>
  <c r="AR41" i="12"/>
  <c r="R40" i="7" s="1"/>
  <c r="AR14" i="12"/>
  <c r="R13" i="7" s="1"/>
  <c r="AR50" i="12"/>
  <c r="R49" i="7" s="1"/>
  <c r="AR47" i="12"/>
  <c r="R46" i="7" s="1"/>
  <c r="AR20" i="12"/>
  <c r="R19" i="7" s="1"/>
  <c r="AR38" i="12"/>
  <c r="R37" i="7" s="1"/>
  <c r="AR17" i="12"/>
  <c r="R16" i="7" s="1"/>
  <c r="AR59" i="12"/>
  <c r="R58" i="7" s="1"/>
  <c r="AR56" i="12"/>
  <c r="R55" i="7" s="1"/>
  <c r="AR53" i="12"/>
  <c r="R52" i="7" s="1"/>
  <c r="AR26" i="12"/>
  <c r="R25" i="7" s="1"/>
  <c r="AS56" i="12"/>
  <c r="AT56" i="12" s="1"/>
  <c r="AS11" i="12"/>
  <c r="AT11" i="12" s="1"/>
  <c r="AS65" i="12"/>
  <c r="AT65" i="12" s="1"/>
  <c r="AS62" i="12"/>
  <c r="AT62" i="12" s="1"/>
  <c r="AS59" i="12"/>
  <c r="AT59" i="12" s="1"/>
  <c r="AS53" i="12"/>
  <c r="AT53" i="12" s="1"/>
  <c r="AS50" i="12"/>
  <c r="AT50" i="12" s="1"/>
  <c r="AS47" i="12"/>
  <c r="AT47" i="12" s="1"/>
  <c r="AS44" i="12"/>
  <c r="AT44" i="12" s="1"/>
  <c r="AS41" i="12"/>
  <c r="AT41" i="12" s="1"/>
  <c r="AS38" i="12"/>
  <c r="AT38" i="12" s="1"/>
  <c r="AS35" i="12"/>
  <c r="AT35" i="12" s="1"/>
  <c r="AS32" i="12"/>
  <c r="AT32" i="12" s="1"/>
  <c r="AS29" i="12"/>
  <c r="AT29" i="12" s="1"/>
  <c r="AS26" i="12"/>
  <c r="AT26" i="12" s="1"/>
  <c r="AS20" i="12"/>
  <c r="AT20" i="12" s="1"/>
  <c r="AS17" i="12"/>
  <c r="AT17" i="12" s="1"/>
  <c r="AS14" i="12"/>
  <c r="AT14" i="12" s="1"/>
  <c r="I40" i="7" l="1"/>
  <c r="I43" i="7"/>
  <c r="I10" i="8"/>
  <c r="K10" i="8" s="1"/>
  <c r="I22" i="8"/>
  <c r="K22" i="8" s="1"/>
  <c r="I46" i="8"/>
  <c r="K46" i="8" s="1"/>
  <c r="I55" i="8"/>
  <c r="K55" i="8" s="1"/>
  <c r="I25" i="8"/>
  <c r="K25" i="8" s="1"/>
  <c r="I49" i="8"/>
  <c r="K49" i="8" s="1"/>
  <c r="I28" i="7"/>
  <c r="I52" i="7"/>
  <c r="I19" i="8"/>
  <c r="K19" i="8" s="1"/>
  <c r="I31" i="8"/>
  <c r="K31" i="8" s="1"/>
  <c r="I58" i="7"/>
  <c r="I61" i="8"/>
  <c r="K61" i="8" s="1"/>
  <c r="I34" i="7"/>
  <c r="I16" i="8"/>
  <c r="K16" i="8" s="1"/>
  <c r="I37" i="8"/>
  <c r="K37" i="8" s="1"/>
  <c r="I64" i="8"/>
  <c r="K64" i="8" s="1"/>
  <c r="I13" i="7"/>
  <c r="I43" i="8"/>
  <c r="K43" i="8" s="1"/>
  <c r="I40" i="8"/>
  <c r="K40" i="8" s="1"/>
  <c r="I28" i="8"/>
  <c r="K28" i="8" s="1"/>
  <c r="I22" i="7"/>
  <c r="I46" i="7"/>
  <c r="I25" i="7"/>
  <c r="I49" i="7"/>
  <c r="I58" i="8" l="1"/>
  <c r="K58" i="8" s="1"/>
  <c r="I55" i="7"/>
  <c r="I19" i="7"/>
  <c r="I64" i="7"/>
  <c r="I61" i="7"/>
  <c r="I52" i="8"/>
  <c r="K52" i="8" s="1"/>
  <c r="I10" i="7"/>
  <c r="I34" i="8"/>
  <c r="K34" i="8" s="1"/>
  <c r="I16" i="7"/>
  <c r="I37" i="7"/>
  <c r="I31" i="7"/>
  <c r="I13" i="8"/>
  <c r="K13" i="8" s="1"/>
</calcChain>
</file>

<file path=xl/comments1.xml><?xml version="1.0" encoding="utf-8"?>
<comments xmlns="http://schemas.openxmlformats.org/spreadsheetml/2006/main">
  <authors>
    <author>Usuario UTP</author>
  </authors>
  <commentList>
    <comment ref="K32" authorId="0" shapeId="0">
      <text>
        <r>
          <rPr>
            <b/>
            <sz val="9"/>
            <color indexed="81"/>
            <rFont val="Tahoma"/>
            <family val="2"/>
          </rPr>
          <t>Usuario UTP:</t>
        </r>
        <r>
          <rPr>
            <sz val="9"/>
            <color indexed="81"/>
            <rFont val="Tahoma"/>
            <family val="2"/>
          </rPr>
          <t xml:space="preserve">
Afectación económica</t>
        </r>
      </text>
    </comment>
    <comment ref="L32" authorId="0" shapeId="0">
      <text>
        <r>
          <rPr>
            <b/>
            <sz val="9"/>
            <color indexed="81"/>
            <rFont val="Tahoma"/>
            <family val="2"/>
          </rPr>
          <t>Usuario UTP:</t>
        </r>
        <r>
          <rPr>
            <sz val="9"/>
            <color indexed="81"/>
            <rFont val="Tahoma"/>
            <family val="2"/>
          </rPr>
          <t xml:space="preserve">
Posibilidad de detrimento patrimonial o perdida económica, por falta de automatización de los procesos, omisión de inforación necesaria para anlisis e imprecisión en los analisis por falta de tiempo</t>
        </r>
      </text>
    </comment>
    <comment ref="M32" authorId="0" shapeId="0">
      <text>
        <r>
          <rPr>
            <b/>
            <sz val="9"/>
            <color indexed="81"/>
            <rFont val="Tahoma"/>
            <family val="2"/>
          </rPr>
          <t>Usuario UTP:</t>
        </r>
        <r>
          <rPr>
            <sz val="9"/>
            <color indexed="81"/>
            <rFont val="Tahoma"/>
            <family val="2"/>
          </rPr>
          <t xml:space="preserve">
Reprocesos (ajustes a presupuestos)
Afectación económica, gastos no presupuestados. Aprobación de propuestas no viables administrativa y financieramente. </t>
        </r>
      </text>
    </comment>
    <comment ref="K35" authorId="0" shapeId="0">
      <text>
        <r>
          <rPr>
            <b/>
            <sz val="9"/>
            <color indexed="81"/>
            <rFont val="Tahoma"/>
            <family val="2"/>
          </rPr>
          <t>Usuario UTP:</t>
        </r>
        <r>
          <rPr>
            <sz val="9"/>
            <color indexed="81"/>
            <rFont val="Tahoma"/>
            <family val="2"/>
          </rPr>
          <t xml:space="preserve">
En la administración y ejecución de proyectos</t>
        </r>
      </text>
    </comment>
    <comment ref="L35" authorId="0" shapeId="0">
      <text>
        <r>
          <rPr>
            <b/>
            <sz val="9"/>
            <color indexed="81"/>
            <rFont val="Tahoma"/>
            <family val="2"/>
          </rPr>
          <t>Usuario UTP:</t>
        </r>
        <r>
          <rPr>
            <sz val="9"/>
            <color indexed="81"/>
            <rFont val="Tahoma"/>
            <family val="2"/>
          </rPr>
          <t xml:space="preserve">
Posibilidad de afectación económica por desconocimiento en la formulación de proyectos, entrega inoportuna de información o incumplimiento en los tiempos de presentación de propuestas.</t>
        </r>
      </text>
    </comment>
    <comment ref="M35" authorId="0" shapeId="0">
      <text>
        <r>
          <rPr>
            <b/>
            <sz val="9"/>
            <color indexed="81"/>
            <rFont val="Tahoma"/>
            <family val="2"/>
          </rPr>
          <t>Usuario UTP:</t>
        </r>
        <r>
          <rPr>
            <sz val="9"/>
            <color indexed="81"/>
            <rFont val="Tahoma"/>
            <family val="2"/>
          </rPr>
          <t xml:space="preserve">
Gastos no presupuestados por comprmisos adquridos en proyectos que superan los ingresos pactados para la prestaicón del servicio. 
Reintegros presupuestales por incumplimiento de compromisos
Sanciones </t>
        </r>
      </text>
    </comment>
    <comment ref="K44" authorId="0" shapeId="0">
      <text>
        <r>
          <rPr>
            <b/>
            <sz val="9"/>
            <color indexed="81"/>
            <rFont val="Tahoma"/>
            <family val="2"/>
          </rPr>
          <t>Usuario UTP:</t>
        </r>
        <r>
          <rPr>
            <sz val="9"/>
            <color indexed="81"/>
            <rFont val="Tahoma"/>
            <family val="2"/>
          </rPr>
          <t xml:space="preserve">
Reputacional</t>
        </r>
      </text>
    </comment>
    <comment ref="L44" authorId="0" shapeId="0">
      <text>
        <r>
          <rPr>
            <b/>
            <sz val="9"/>
            <color indexed="81"/>
            <rFont val="Tahoma"/>
            <family val="2"/>
          </rPr>
          <t>Usuario UTP:</t>
        </r>
        <r>
          <rPr>
            <sz val="9"/>
            <color indexed="81"/>
            <rFont val="Tahoma"/>
            <family val="2"/>
          </rPr>
          <t xml:space="preserve">
Posibilidad de perdida o afectación en la imagen de la institución, por errores de configuración de la votaciones, desctualización de bases de datos o fallas técnicas del servidor.</t>
        </r>
      </text>
    </comment>
    <comment ref="M44" authorId="0" shapeId="0">
      <text>
        <r>
          <rPr>
            <b/>
            <sz val="9"/>
            <color indexed="81"/>
            <rFont val="Tahoma"/>
            <family val="2"/>
          </rPr>
          <t>Usuario UTP:</t>
        </r>
        <r>
          <rPr>
            <sz val="9"/>
            <color indexed="81"/>
            <rFont val="Tahoma"/>
            <family val="2"/>
          </rPr>
          <t xml:space="preserve">
Perdida de credilidad institucional
Sanciones, perdida de imagen</t>
        </r>
      </text>
    </comment>
    <comment ref="K47" authorId="0" shapeId="0">
      <text>
        <r>
          <rPr>
            <b/>
            <sz val="9"/>
            <color indexed="81"/>
            <rFont val="Tahoma"/>
            <family val="2"/>
          </rPr>
          <t>Usuario UTP:</t>
        </r>
        <r>
          <rPr>
            <sz val="9"/>
            <color indexed="81"/>
            <rFont val="Tahoma"/>
            <family val="2"/>
          </rPr>
          <t xml:space="preserve">
Incumplimiento en los terminos para la atención de solicitudes.</t>
        </r>
      </text>
    </comment>
    <comment ref="L47" authorId="0" shapeId="0">
      <text>
        <r>
          <rPr>
            <b/>
            <sz val="9"/>
            <color indexed="81"/>
            <rFont val="Tahoma"/>
            <family val="2"/>
          </rPr>
          <t>Usuario UTP:</t>
        </r>
        <r>
          <rPr>
            <sz val="9"/>
            <color indexed="81"/>
            <rFont val="Tahoma"/>
            <family val="2"/>
          </rPr>
          <t xml:space="preserve">
Posibilidad de afectación en la imagen institucional, por omisión o retraso en la respuesta a derechos de petición. O por falta de soportes solicitados a entidades externas. </t>
        </r>
      </text>
    </comment>
    <comment ref="M47" authorId="0" shapeId="0">
      <text>
        <r>
          <rPr>
            <b/>
            <sz val="9"/>
            <color indexed="81"/>
            <rFont val="Tahoma"/>
            <family val="2"/>
          </rPr>
          <t>Usuario UTP:</t>
        </r>
        <r>
          <rPr>
            <sz val="9"/>
            <color indexed="81"/>
            <rFont val="Tahoma"/>
            <family val="2"/>
          </rPr>
          <t xml:space="preserve">
Afectación a la imagen institucional
Interposicipón de tutelas
Sanciones y perdidas monetarias</t>
        </r>
      </text>
    </comment>
    <comment ref="K50" authorId="0" shapeId="0">
      <text>
        <r>
          <rPr>
            <b/>
            <sz val="9"/>
            <color indexed="81"/>
            <rFont val="Tahoma"/>
            <family val="2"/>
          </rPr>
          <t>Usuario UTP:</t>
        </r>
        <r>
          <rPr>
            <sz val="9"/>
            <color indexed="81"/>
            <rFont val="Tahoma"/>
            <family val="2"/>
          </rPr>
          <t xml:space="preserve">
Fallas tecnológicas</t>
        </r>
      </text>
    </comment>
    <comment ref="L50" authorId="0" shapeId="0">
      <text>
        <r>
          <rPr>
            <b/>
            <sz val="9"/>
            <color indexed="81"/>
            <rFont val="Tahoma"/>
            <family val="2"/>
          </rPr>
          <t>Usuario UTP:</t>
        </r>
        <r>
          <rPr>
            <sz val="9"/>
            <color indexed="81"/>
            <rFont val="Tahoma"/>
            <family val="2"/>
          </rPr>
          <t xml:space="preserve">
Posible afectación en la prestación de servicios digitales de la institución, por falta de tiempo para hacer pruebas a software, o error u omisión en el correcto desarrollo de los procedimientos o protocolos de fabricantes</t>
        </r>
      </text>
    </comment>
    <comment ref="M50" authorId="0" shapeId="0">
      <text>
        <r>
          <rPr>
            <b/>
            <sz val="9"/>
            <color indexed="81"/>
            <rFont val="Tahoma"/>
            <family val="2"/>
          </rPr>
          <t>Usuario UTP:</t>
        </r>
        <r>
          <rPr>
            <sz val="9"/>
            <color indexed="81"/>
            <rFont val="Tahoma"/>
            <family val="2"/>
          </rPr>
          <t xml:space="preserve">
Afectación en la prestación de servicios digitales a usuarios
Afectación a la imagen institucional
Errores por fallas en software</t>
        </r>
      </text>
    </comment>
    <comment ref="K56" authorId="0" shapeId="0">
      <text>
        <r>
          <rPr>
            <b/>
            <sz val="9"/>
            <color indexed="81"/>
            <rFont val="Tahoma"/>
            <family val="2"/>
          </rPr>
          <t>Usuario UTP:</t>
        </r>
        <r>
          <rPr>
            <sz val="9"/>
            <color indexed="81"/>
            <rFont val="Tahoma"/>
            <family val="2"/>
          </rPr>
          <t xml:space="preserve">
Reputacional, corrupción.</t>
        </r>
      </text>
    </comment>
    <comment ref="L56" authorId="0" shapeId="0">
      <text>
        <r>
          <rPr>
            <b/>
            <sz val="9"/>
            <color indexed="81"/>
            <rFont val="Tahoma"/>
            <family val="2"/>
          </rPr>
          <t>Usuario UTP:</t>
        </r>
        <r>
          <rPr>
            <sz val="9"/>
            <color indexed="81"/>
            <rFont val="Tahoma"/>
            <family val="2"/>
          </rPr>
          <t xml:space="preserve">
Posibilidad de afectación a la imagen institucional, por falta de seguimiento a los procesos de contratación, o por error u omisión en la divulgación y/o publicación de información contractual </t>
        </r>
      </text>
    </comment>
    <comment ref="M56" authorId="0" shapeId="0">
      <text>
        <r>
          <rPr>
            <b/>
            <sz val="9"/>
            <color indexed="81"/>
            <rFont val="Tahoma"/>
            <family val="2"/>
          </rPr>
          <t>Usuario UTP:</t>
        </r>
        <r>
          <rPr>
            <sz val="9"/>
            <color indexed="81"/>
            <rFont val="Tahoma"/>
            <family val="2"/>
          </rPr>
          <t xml:space="preserve">
Investigación disciplinaria
Sanciones por incumplimiento en los terminos de gestión contractual
Perdida o afectación a la imagen institucional</t>
        </r>
      </text>
    </comment>
  </commentList>
</comments>
</file>

<file path=xl/sharedStrings.xml><?xml version="1.0" encoding="utf-8"?>
<sst xmlns="http://schemas.openxmlformats.org/spreadsheetml/2006/main" count="1914" uniqueCount="877">
  <si>
    <t>DESCRIPCIÓN</t>
  </si>
  <si>
    <t>POSIBLES CONSECUENCIAS</t>
  </si>
  <si>
    <t>TRATAMIENTO</t>
  </si>
  <si>
    <t>RESPONSABLE (S) EN EL PROCESO</t>
  </si>
  <si>
    <t>RIESGO</t>
  </si>
  <si>
    <t xml:space="preserve">PROBABILIDAD </t>
  </si>
  <si>
    <t xml:space="preserve">IMPACTO </t>
  </si>
  <si>
    <t>FECHA DE ACTUALIZACIÓN</t>
  </si>
  <si>
    <t>FECHA DE SEGUIMIENTO</t>
  </si>
  <si>
    <t>ACCIÓN DURANTE (Contingencia)</t>
  </si>
  <si>
    <t>ACCIÓN DESPUÉS (Recuperación)</t>
  </si>
  <si>
    <t>LISTAS DESPLEGABLES</t>
  </si>
  <si>
    <t>Estado de los controles:</t>
  </si>
  <si>
    <t xml:space="preserve"> No existen</t>
  </si>
  <si>
    <t xml:space="preserve"> No efectivos y no documentados</t>
  </si>
  <si>
    <t xml:space="preserve"> No Efectivos y documentados  </t>
  </si>
  <si>
    <t xml:space="preserve">  Efectivos y no documentados</t>
  </si>
  <si>
    <t xml:space="preserve"> Efectivos y documentados</t>
  </si>
  <si>
    <t xml:space="preserve"> Documentados, Efectivos y aplicados</t>
  </si>
  <si>
    <t>SITUACIÓN DEL RIESGO LUEGO DE SEGUIMIENTO</t>
  </si>
  <si>
    <t>ETAPA 1</t>
  </si>
  <si>
    <t>FACTORES DE RIESGO INTERNOS:</t>
  </si>
  <si>
    <t>Identificación del Riesgo</t>
  </si>
  <si>
    <t>ETAPA 2</t>
  </si>
  <si>
    <t>Análisis del Riesgo</t>
  </si>
  <si>
    <t>PROBABILIDAD</t>
  </si>
  <si>
    <t>IMPACTO</t>
  </si>
  <si>
    <t>ETAPA 3</t>
  </si>
  <si>
    <t>ETAPA 4</t>
  </si>
  <si>
    <t>Tratamiento del Riesgo:</t>
  </si>
  <si>
    <t>Manejo del Riesgo</t>
  </si>
  <si>
    <t xml:space="preserve">CAUSA </t>
  </si>
  <si>
    <t>CONSECUENCIA</t>
  </si>
  <si>
    <t>INDICADOR DE RIESGO</t>
  </si>
  <si>
    <t>Talento Humano</t>
  </si>
  <si>
    <t>Sistemas de Información</t>
  </si>
  <si>
    <t>Recursos Financieros</t>
  </si>
  <si>
    <t>Procedimientos y reglamentación</t>
  </si>
  <si>
    <t>Infraestructura</t>
  </si>
  <si>
    <t>Socioculturales</t>
  </si>
  <si>
    <t>Orden Público</t>
  </si>
  <si>
    <t>Legales y Normativos</t>
  </si>
  <si>
    <t>Tecnológicos</t>
  </si>
  <si>
    <t>Esta matriz de priorización no tiene en cuenta los controles asociados a la prevención o mitigación del riesgo</t>
  </si>
  <si>
    <t>Evitar
Reducir
Transferir
Compartir</t>
  </si>
  <si>
    <t>Reducir
Transferir
Compartir</t>
  </si>
  <si>
    <t>Asumir</t>
  </si>
  <si>
    <t>Valoración
del Riesgo</t>
  </si>
  <si>
    <t>OPCIÓN DE TRATAMIENTO</t>
  </si>
  <si>
    <t>ACCIONES A TOMAR</t>
  </si>
  <si>
    <t>El riesgo se mide de acuerdo al impacto y la probabilidad para ubicarlo en la matriz de priorización inicial</t>
  </si>
  <si>
    <t>NIVEL
EXPOSICIÓN 
RIESGO</t>
  </si>
  <si>
    <t>MAPA DE RIESGOS</t>
  </si>
  <si>
    <t>FECHA ACTUALIZACIÓN</t>
  </si>
  <si>
    <t>No</t>
  </si>
  <si>
    <t>No.</t>
  </si>
  <si>
    <t>CAUSA</t>
  </si>
  <si>
    <t>PLAN DE MITIGACIÓN PARA EL MAPA DE RIESGOS</t>
  </si>
  <si>
    <t>CONTROLES</t>
  </si>
  <si>
    <t>INDICADOR DEL RIESGO</t>
  </si>
  <si>
    <t>Periodicidad</t>
  </si>
  <si>
    <t>SEGUIMIENTO AL MAPA DE RIESGOS</t>
  </si>
  <si>
    <t>Seguimiento al Mapa de riesgos</t>
  </si>
  <si>
    <t>Nombre</t>
  </si>
  <si>
    <t>Medición</t>
  </si>
  <si>
    <t>SGC-FOR-011-01</t>
  </si>
  <si>
    <t>Código</t>
  </si>
  <si>
    <t xml:space="preserve">INSTRUCTIVO METODOLOGÍA ADMINISTRACIÓN DE RIESGOS </t>
  </si>
  <si>
    <t>SISTEMA DE GESTIÓN DE CALIDAD</t>
  </si>
  <si>
    <t>TIPO</t>
  </si>
  <si>
    <t>ACCIÓN</t>
  </si>
  <si>
    <t>CLASE</t>
  </si>
  <si>
    <t>VALORACIÓN</t>
  </si>
  <si>
    <t>NIVEL DE EXPOSICIÓN AL RIESGO</t>
  </si>
  <si>
    <t>Se debe realizar seguimiento a los riesgos con el fin de verificar su impacto, probabilidad y la valoración de los controles.</t>
  </si>
  <si>
    <t>IDENTIFICACIÓN DEL RIESGO</t>
  </si>
  <si>
    <t>IDENTIFICACIÓN</t>
  </si>
  <si>
    <t>ANÁLISIS</t>
  </si>
  <si>
    <t>MANEJO</t>
  </si>
  <si>
    <t>Se debe formular un indicador que permita monitorear el comportamiento del riesgo respecto al tratamiento y  las acciones emprendidas.</t>
  </si>
  <si>
    <t>Indicador de Monitoreo de Riesgo</t>
  </si>
  <si>
    <t>Calificación del Control</t>
  </si>
  <si>
    <t>Caracterice el riesgo de acuerdo a los conceptos siguientes:</t>
  </si>
  <si>
    <t>Establezca el contexto de su proceso (usuario de metodología) en la Universidad y con el entorno de acuerdo a los siguientes factores generadores de riesgo:</t>
  </si>
  <si>
    <t>Los factores de riesgo le ayudaran a determinar las causas que originan el riesgo, para ello podrá utilizar el diagrama causa - efecto</t>
  </si>
  <si>
    <t>Control</t>
  </si>
  <si>
    <t>- Recursos asignados
- Relación costo - beneficio
- Planes de contingencia que se hayan formulado previamente o actividades que el proceso ha establecido con anterioridad.</t>
  </si>
  <si>
    <t>LEVE</t>
  </si>
  <si>
    <t>MODERADO</t>
  </si>
  <si>
    <t>GRAVE</t>
  </si>
  <si>
    <t>ASUMIR</t>
  </si>
  <si>
    <t>REDUCIR</t>
  </si>
  <si>
    <t>EVITAR</t>
  </si>
  <si>
    <t>COMPARTIR</t>
  </si>
  <si>
    <t>TRANSFERIR</t>
  </si>
  <si>
    <t>PLAN DE CONTINGENCIA</t>
  </si>
  <si>
    <r>
      <t>Riesgo</t>
    </r>
    <r>
      <rPr>
        <sz val="8"/>
        <rFont val="Calibri"/>
        <family val="2"/>
        <scheme val="minor"/>
      </rPr>
      <t xml:space="preserve">: Posibilidad de que ocurra un acontecimiento que impacte el alcance de los objetivos y resultados de la Institución </t>
    </r>
  </si>
  <si>
    <r>
      <t>Descripción</t>
    </r>
    <r>
      <rPr>
        <sz val="8"/>
        <rFont val="Calibri"/>
        <family val="2"/>
        <scheme val="minor"/>
      </rPr>
      <t>: se refiere a las características generales o las formas en que se observa o manifiesta el riesgo identificado.</t>
    </r>
  </si>
  <si>
    <r>
      <t>Consecuencias</t>
    </r>
    <r>
      <rPr>
        <sz val="8"/>
        <rFont val="Calibri"/>
        <family val="2"/>
        <scheme val="minor"/>
      </rPr>
      <t>: corresponde a los efectos ocasionados por el riesgo.</t>
    </r>
  </si>
  <si>
    <r>
      <t xml:space="preserve">Causas:  </t>
    </r>
    <r>
      <rPr>
        <sz val="8"/>
        <rFont val="Calibri"/>
        <family val="2"/>
        <scheme val="minor"/>
      </rPr>
      <t>Es lo que origina el riesgo, son el punto de partida para el planteamiento de acciones preventivas. Las causas se deben establecer a partir de los factores internos y externos que se establecieron en el contexto. Para determinar las causas se podrá utilizar el diagrama causa - efecto.</t>
    </r>
  </si>
  <si>
    <r>
      <t xml:space="preserve">PROBABILIDAD: </t>
    </r>
    <r>
      <rPr>
        <sz val="8"/>
        <rFont val="Calibri"/>
        <family val="2"/>
        <scheme val="minor"/>
      </rPr>
      <t>Frecuencia que podría presentar el riesgo.</t>
    </r>
  </si>
  <si>
    <r>
      <t xml:space="preserve">Control: </t>
    </r>
    <r>
      <rPr>
        <sz val="8"/>
        <rFont val="Calibri"/>
        <family val="2"/>
        <scheme val="minor"/>
      </rPr>
      <t>Es toda acción que tiende a prevenir o mitigar los riesgos, significa analizar el desempeño de los procesos, evidenciando posibles desviaciones frente al resultado esperado. Los controles proporcionan un modelo operacional de seguridad razonable en el logro de los objetivos. Tipos:</t>
    </r>
  </si>
  <si>
    <r>
      <t xml:space="preserve">Acciones Preventivas
</t>
    </r>
    <r>
      <rPr>
        <sz val="8"/>
        <rFont val="Calibri"/>
        <family val="2"/>
        <scheme val="minor"/>
      </rPr>
      <t>Se deberá tener en cuenta:</t>
    </r>
  </si>
  <si>
    <r>
      <t>o</t>
    </r>
    <r>
      <rPr>
        <sz val="7"/>
        <rFont val="Calibri"/>
        <family val="2"/>
        <scheme val="minor"/>
      </rPr>
      <t xml:space="preserve"> </t>
    </r>
    <r>
      <rPr>
        <sz val="8"/>
        <rFont val="Calibri"/>
        <family val="2"/>
        <scheme val="minor"/>
      </rPr>
      <t>Evitar: Implementar acciones direccionadas a prevenir la materialización del riesgo
o Reducir: Implementar acciones orientadas a disminuir la probabilidad y el impacto del riesgo
o Transferir:  Implementar acciones que permitan traspasar las pérdidas a una entidad externa.
o Compartir: Implementar acciones que permitan la cooperación entre los procesos.
o Asumir: Aceptar el riesgo</t>
    </r>
  </si>
  <si>
    <r>
      <t xml:space="preserve">Plan de Mitigación
</t>
    </r>
    <r>
      <rPr>
        <sz val="8"/>
        <rFont val="Calibri"/>
        <family val="2"/>
        <scheme val="minor"/>
      </rPr>
      <t>Se deberá tener en cuenta:</t>
    </r>
  </si>
  <si>
    <t>MEDIA</t>
  </si>
  <si>
    <t>Operacional</t>
  </si>
  <si>
    <t>TABLA 1. ANÁLISIS DE IMPACTO</t>
  </si>
  <si>
    <t>Estratégico</t>
  </si>
  <si>
    <t>Imagen</t>
  </si>
  <si>
    <t>Financiero</t>
  </si>
  <si>
    <t>Contable</t>
  </si>
  <si>
    <t>Cumplimiento</t>
  </si>
  <si>
    <t>Tecnología</t>
  </si>
  <si>
    <t>Información</t>
  </si>
  <si>
    <t>Ambiental</t>
  </si>
  <si>
    <t>Derechos Humanos</t>
  </si>
  <si>
    <t>Se asocia con la forma en que se administra la Universidad, se enfocan en asuntos globales relacionados con la misión y el cumplimiento de los objetivos del PDI, la clara definición de políticas, diseño y conceptualización de la entidad por parte de la alta Dirección. – Se contemplan en el Mapa de Riesgos de Contexto Estratégico-</t>
  </si>
  <si>
    <t>Comprende los riesgos relacionados tanto con la parte operativa como con la técnica de la Universidad, incluye riesgos provenientes de los procesos y procedimientos internos, estructura de la entidad y administración de bienes.</t>
  </si>
  <si>
    <t>Se relacionan con la elaboración de los estados financieros para que cumplan con los principios de confiabilidad, relevancia y comprensibilidad. Así como el uso para para la toma de decisiones</t>
  </si>
  <si>
    <t>Se asocian con la capacidad para cumplir con los requisitos legales, normativos y contractuales que inciden en la Universidad</t>
  </si>
  <si>
    <t>Se asocian con la infraestructura tecnológica e informática (hardware y Software) que soportan las operaciones de la Universidad</t>
  </si>
  <si>
    <t xml:space="preserve">Se refieren a la salvaguarda de la información con los que cuenta la Universidad
</t>
  </si>
  <si>
    <t>Están relacionados con el cumplimiento de los principios y valores, la aplicación de políticas y conductas éticas que garanticen que no se presente el uso indebido del poder, recursos o información en beneficio particular</t>
  </si>
  <si>
    <t>Se asocia con los aspectos que generan impactos ambientales</t>
  </si>
  <si>
    <t>Se relacionan con la vulneración de los DDHH en el ámbito de influencia de la Universidad.</t>
  </si>
  <si>
    <t xml:space="preserve">ALTA </t>
  </si>
  <si>
    <t>Afecta la imagen a Nivel Nacional y/o Internacional</t>
  </si>
  <si>
    <t>BAJA</t>
  </si>
  <si>
    <t>Afecta la imagen a Nivel institucional</t>
  </si>
  <si>
    <t>N/A</t>
  </si>
  <si>
    <t>No existe afectación a los DDHH, pero se presenta una situación que podría desencadenar la vulneración</t>
  </si>
  <si>
    <t>TABLA 2. ANÁLISIS DE PROBABILIDAD</t>
  </si>
  <si>
    <t>Tipo de 
riesgo</t>
  </si>
  <si>
    <t>Probabilidad</t>
  </si>
  <si>
    <t>Nivel</t>
  </si>
  <si>
    <t xml:space="preserve"> 5 o más veces en la vigencia</t>
  </si>
  <si>
    <t>3 a 4 veces en la vigencia</t>
  </si>
  <si>
    <t>Menos de 3 veces en la vigencia</t>
  </si>
  <si>
    <t xml:space="preserve">       Impacto </t>
  </si>
  <si>
    <t>ALTO</t>
  </si>
  <si>
    <t>MEDIO</t>
  </si>
  <si>
    <t>BAJO</t>
  </si>
  <si>
    <t>Corrupción</t>
  </si>
  <si>
    <t>MEDIO ALTO</t>
  </si>
  <si>
    <t>MEDIO BAJO</t>
  </si>
  <si>
    <t>Derechos_Humanos</t>
  </si>
  <si>
    <t>Seguridad_y_Salud_en_el_trabajo</t>
  </si>
  <si>
    <t>Tecnológico</t>
  </si>
  <si>
    <t>ALTA</t>
  </si>
  <si>
    <t>MEDIO ALTA</t>
  </si>
  <si>
    <t>MEDIO BAJA</t>
  </si>
  <si>
    <t xml:space="preserve">LEVE </t>
  </si>
  <si>
    <t>PROCESOS</t>
  </si>
  <si>
    <t>DOCENCIA</t>
  </si>
  <si>
    <t>INTERNACIONALIZACIÓN</t>
  </si>
  <si>
    <t>EGRESADOS</t>
  </si>
  <si>
    <t>MAPA</t>
  </si>
  <si>
    <t>PDI</t>
  </si>
  <si>
    <t>TIPO DE MAPA</t>
  </si>
  <si>
    <t>FERNANDO NOREÑA JARAMILLO</t>
  </si>
  <si>
    <t>UNIDAD</t>
  </si>
  <si>
    <t>RECTORÍA</t>
  </si>
  <si>
    <t>JURIDICA</t>
  </si>
  <si>
    <t>PLANEACIÓN</t>
  </si>
  <si>
    <t>BIENESTAR_INSTITUCIONAL</t>
  </si>
  <si>
    <t>ADMINISTRACIÓN_INSTITUCIONAL</t>
  </si>
  <si>
    <t>DIRECCIONAMIENTO_INSTITUCIONAL</t>
  </si>
  <si>
    <t>INVESTIGACIÓN_E_INNOVACIÓN</t>
  </si>
  <si>
    <t>CONTROL_SEGUIMIENTO</t>
  </si>
  <si>
    <t>ASEGURAMIENTO_DE_LA_CALIDAD_INSTITUCIONAL</t>
  </si>
  <si>
    <t>EXTENSIÓN_PROYECCIÓN_SOCIAL</t>
  </si>
  <si>
    <t>LUIS FERNANDO GAVIRIA TRUJILLO</t>
  </si>
  <si>
    <t>LUZ SOCORRO LEONTES LENNIS</t>
  </si>
  <si>
    <t>MARIA TERESA VELEZ ANGEL</t>
  </si>
  <si>
    <t>LILIANA ARDILA GOMEZ</t>
  </si>
  <si>
    <t>DIANA PATRICIA JURADO RAMIREZ</t>
  </si>
  <si>
    <t>SANDRA YAMILE CALVO CATAÑO</t>
  </si>
  <si>
    <t>OSWALDO AGUDELO  GONZALEZ</t>
  </si>
  <si>
    <t>MARGARITA MARIA FAJARDO TORRES</t>
  </si>
  <si>
    <t>WILSON ARENAS VALENCIA</t>
  </si>
  <si>
    <t>ENIS PAOLA GARCIA GARCIA</t>
  </si>
  <si>
    <t>CONTROL_INTERNO_DISCIPLINARIO</t>
  </si>
  <si>
    <t>RELACIONES_INTERNACIONALES</t>
  </si>
  <si>
    <t>SECRETARIA_GENERAL</t>
  </si>
  <si>
    <t>VICERRECTORÍA_ACADÉMICA</t>
  </si>
  <si>
    <t>GESTIÓN_FINANCIERA</t>
  </si>
  <si>
    <t>GESTIÓN_DE_SERVICIOS_INSTITUCIONALES</t>
  </si>
  <si>
    <t>CONTROL_INTERNO</t>
  </si>
  <si>
    <t>BIBLIOTECA_E_INFORMACIÓN_CIENTIFICA</t>
  </si>
  <si>
    <t>FACULTAD_CIENCIAS_DE_LA_SALUD</t>
  </si>
  <si>
    <t>FACULTAD_INGENIERÍAS</t>
  </si>
  <si>
    <t>FACULTAD_INGENIERÍA_MECÁNICA</t>
  </si>
  <si>
    <t>FACULTAD_TECNOLOGÍA</t>
  </si>
  <si>
    <t>FACULTAD_CIENCIAS_AMBIENTALES</t>
  </si>
  <si>
    <t>FACULTAD_CIENCIAS_BÁSICAS</t>
  </si>
  <si>
    <t>FACULTAD_CIENCIAS_DE_LA_EDUCACIÓN</t>
  </si>
  <si>
    <t>FACULTAD_CIENCIAS_AGRARIAS_AGROINDUSTRIA</t>
  </si>
  <si>
    <t>FACULTAD_BELLAS_ARTES_HUMANIDADES</t>
  </si>
  <si>
    <t>Orientar el desarrollo de la Universidad mediante el direccionamiento estratégico y visión compartida de la comunidad universitaria, a fin de lograr los objetivos misionales.</t>
  </si>
  <si>
    <t>Promover la calidad educativa de la Institución, mediante la administración de los programas de formación que ofrece la universidad en sus diferentes niveles, con el fin de permitir al egresado desempeñarse con idoneidad, ética y compromiso social.</t>
  </si>
  <si>
    <t>Fomentar y fortalecer las actividades de investigación e innovación en las actividades académicas y de extensión de la Institución, apoyando los grupos y semilleros de investigación los cuales contribuyen al crecimiento de las capacidades científicas y tecnológicas del País.</t>
  </si>
  <si>
    <t>Promover y facilitar la interacción con la sociedad contribuyendo a la satisfacción de sus demandas, mediante servicios especializados, programas de educación continuada y de proyección social.</t>
  </si>
  <si>
    <t>Administrar y ejecutar los recursos de la institución generando en los procesos mayor eficiencia y eficacia para dar una respuesta oportuna a los servicios demandados en el cumplimiento de las funciones misionales.</t>
  </si>
  <si>
    <t>Promover el bienestar de la comunidad universitaria, contribuyendo al desarrollo humano, social e intercultural de sus integrantes, en concordancia con la misión Institucional.</t>
  </si>
  <si>
    <t>Transformar y fortalecer las funciones de investigación, docencia, extensión y proyección social para su articulación en un ambiente multicultural y globalizado, con excelencia académica.</t>
  </si>
  <si>
    <t>Ejercer la evaluación y control sobre el desarrollo del quehacer institucional, de forma preventiva y correctiva, vigilando el cumplimiento de las disposiciones establecidas por la Ley y la Universidad.</t>
  </si>
  <si>
    <t>Garantizar el aseguramiento de la calidad institucional, mediante acciones permanentes de autoevalución  y  autorregulación, la implementación de diferentes sistemas de gestión y el mejoramiento de procesos, que promuevan la mejora continua, la satisfacción de los usuarios internos y externos y la consolidación de una cultura de calidad institucional.</t>
  </si>
  <si>
    <t>CALIFICACIÓN DEL RIESGO INHERENTE</t>
  </si>
  <si>
    <t>CASI SEGURO</t>
  </si>
  <si>
    <t>PROBABLE</t>
  </si>
  <si>
    <t>MEDIA-ALTA</t>
  </si>
  <si>
    <t>POSIBLE</t>
  </si>
  <si>
    <t>IMPROBABLE</t>
  </si>
  <si>
    <t>MEDIA-BAJA</t>
  </si>
  <si>
    <t>RARO</t>
  </si>
  <si>
    <t>MEDIO-BAJO</t>
  </si>
  <si>
    <t>MEDIO-ALTO</t>
  </si>
  <si>
    <t>INSIGNIFICANTE</t>
  </si>
  <si>
    <t>MENOR</t>
  </si>
  <si>
    <t>MAYOR</t>
  </si>
  <si>
    <t>CATASTROFICO</t>
  </si>
  <si>
    <r>
      <t>5. ALTA</t>
    </r>
    <r>
      <rPr>
        <sz val="8"/>
        <rFont val="Calibri"/>
        <family val="2"/>
        <scheme val="minor"/>
      </rPr>
      <t>:  Cuando su ocurrencia es casi segura</t>
    </r>
  </si>
  <si>
    <r>
      <t>4. MEDIA ALTA</t>
    </r>
    <r>
      <rPr>
        <sz val="8"/>
        <rFont val="Calibri"/>
        <family val="2"/>
        <scheme val="minor"/>
      </rPr>
      <t>:  Cuando su ocurrencia es probable</t>
    </r>
  </si>
  <si>
    <r>
      <t>1. BAJA</t>
    </r>
    <r>
      <rPr>
        <sz val="8"/>
        <rFont val="Calibri"/>
        <family val="2"/>
        <scheme val="minor"/>
      </rPr>
      <t>:  Cuando es rado que se presente o no se ha presentado</t>
    </r>
  </si>
  <si>
    <r>
      <t>5. ALTO</t>
    </r>
    <r>
      <rPr>
        <sz val="8"/>
        <rFont val="Calibri"/>
        <family val="2"/>
        <scheme val="minor"/>
      </rPr>
      <t>: Cuando las consecuencias del riesgo son catastroficas para la Universidad</t>
    </r>
  </si>
  <si>
    <r>
      <t>3. MEDIA</t>
    </r>
    <r>
      <rPr>
        <sz val="8"/>
        <rFont val="Calibri"/>
        <family val="2"/>
        <scheme val="minor"/>
      </rPr>
      <t>: Cuando su ocurrencia es posible</t>
    </r>
  </si>
  <si>
    <r>
      <t>2. MEDIO BAJA</t>
    </r>
    <r>
      <rPr>
        <sz val="8"/>
        <rFont val="Calibri"/>
        <family val="2"/>
        <scheme val="minor"/>
      </rPr>
      <t>:  Cuando su ocurrencia es improbable</t>
    </r>
  </si>
  <si>
    <r>
      <t>4. MEDIO  ALTO</t>
    </r>
    <r>
      <rPr>
        <sz val="8"/>
        <rFont val="Calibri"/>
        <family val="2"/>
        <scheme val="minor"/>
      </rPr>
      <t>: Cuando las consecuencias del riesgo son mayores para la Universidad</t>
    </r>
  </si>
  <si>
    <r>
      <t>3. MEDIO</t>
    </r>
    <r>
      <rPr>
        <sz val="8"/>
        <rFont val="Calibri"/>
        <family val="2"/>
        <scheme val="minor"/>
      </rPr>
      <t>: Cuando las consecuencias del riesgo son moderadas para la Universidad</t>
    </r>
  </si>
  <si>
    <r>
      <t>2. MEDIO BAJO</t>
    </r>
    <r>
      <rPr>
        <sz val="8"/>
        <rFont val="Calibri"/>
        <family val="2"/>
        <scheme val="minor"/>
      </rPr>
      <t>: Cuando las consecuencias del riesgo son tienen menor impacto.</t>
    </r>
  </si>
  <si>
    <r>
      <t>1. BAJO</t>
    </r>
    <r>
      <rPr>
        <sz val="8"/>
        <rFont val="Calibri"/>
        <family val="2"/>
        <scheme val="minor"/>
      </rPr>
      <t>: Cuando las consecuencias del riesgo son insignificantes .</t>
    </r>
  </si>
  <si>
    <t>FACTORES EXTERNOS</t>
  </si>
  <si>
    <t>Tecnologías</t>
  </si>
  <si>
    <t>Procesos de Comunicación</t>
  </si>
  <si>
    <t>Seguridad y Salud en el trabajo</t>
  </si>
  <si>
    <t>Se relacionan con el manejo de los recursos monetarios  respecto al presupuesto de la Universidad</t>
  </si>
  <si>
    <t>Afecta la imagen a Nivel Regional</t>
  </si>
  <si>
    <t xml:space="preserve"> Ocasiona faltas gravísimas o faltas graves</t>
  </si>
  <si>
    <t>Afecta la imagen a Nivel  local</t>
  </si>
  <si>
    <t>Genera impactos ambientales que afectan a más de una zona  de la Institución</t>
  </si>
  <si>
    <t>Genera impactos ambientales que afectan a una zona determinada de la Institución</t>
  </si>
  <si>
    <t>Afecta la imagen a Nivel unidad organizacional.</t>
  </si>
  <si>
    <t>Se ha presentado más de una vez en el último el año.</t>
  </si>
  <si>
    <t>Se presenta una vez en el último año.</t>
  </si>
  <si>
    <t>Se presentó una vez en los últimos 2 años</t>
  </si>
  <si>
    <t>menos de 1 en la vigencia</t>
  </si>
  <si>
    <t>Se presentó una vez en los últimos tres 3 años</t>
  </si>
  <si>
    <t>No se ha presentado</t>
  </si>
  <si>
    <t>No se ha presentado en los últimos 5 años</t>
  </si>
  <si>
    <t>No se ha presentado en los últimos 3 años</t>
  </si>
  <si>
    <t>FRANCISCO ANTORIO URIBE GOMEZ</t>
  </si>
  <si>
    <t>ORLANDO CAÑAS MORENO</t>
  </si>
  <si>
    <t>JHONNIERS GUERRERO ERAZO</t>
  </si>
  <si>
    <t>JAIRO ORDILIO TORRES MORENO</t>
  </si>
  <si>
    <t>YETSIKA NATALIA VILLA MONTES</t>
  </si>
  <si>
    <t>CARLOS HUMBERTO MONTOYA NAVARRETE</t>
  </si>
  <si>
    <t>LABORATORIO_GENÉTICA_MÉDICA</t>
  </si>
  <si>
    <t>LABORATORIO_AGUAS_ALIMENTOS</t>
  </si>
  <si>
    <t xml:space="preserve">LABORATORIO_ENSAYOS_NO_DESTRUCTIVOS_DESTRUCTIVOS </t>
  </si>
  <si>
    <t>LABORATORIO_ENSAYOS_PARA_EQUIPO_DE_AIRE_ACONDICIONADO</t>
  </si>
  <si>
    <t>LABORATORIO_DE_METROOLOGIA_DE_VARIABLES_ELECTRICAS</t>
  </si>
  <si>
    <t>MARCELA BOTERO ARBELAEZ</t>
  </si>
  <si>
    <t>JOSE LUIS TRISTANCHO REYES</t>
  </si>
  <si>
    <t>ALVARO HERNAN RESTREPO VICTORIA</t>
  </si>
  <si>
    <t>ORGANISMO_CERTIFICADOR_DE_SISTEMAS_DE_GESTIÓN_QLCT</t>
  </si>
  <si>
    <t>DIEGO PAREDES CUERVO</t>
  </si>
  <si>
    <t>LABORATORIO_QUÍMICA_AMBIENTAL</t>
  </si>
  <si>
    <t>GRUPO_INVESTIGACIÓN_AGUAS_SANEAMIENTO</t>
  </si>
  <si>
    <t>TIPO FACTOR</t>
  </si>
  <si>
    <t>FACTOR</t>
  </si>
  <si>
    <t>INTERNO</t>
  </si>
  <si>
    <t>EXTERNO</t>
  </si>
  <si>
    <t>Económicos</t>
  </si>
  <si>
    <t>AREAS INVOLUCRADAS EN EL MANEJO</t>
  </si>
  <si>
    <t>SI</t>
  </si>
  <si>
    <t>NO</t>
  </si>
  <si>
    <t>NO REQUIERE</t>
  </si>
  <si>
    <t>VOLUNTARIO</t>
  </si>
  <si>
    <t>Tipo</t>
  </si>
  <si>
    <t>Acción</t>
  </si>
  <si>
    <t>Áreas involucradas</t>
  </si>
  <si>
    <t>CUMPLIMIENTO_PARCIAL</t>
  </si>
  <si>
    <t>NO_CUMPLIDA</t>
  </si>
  <si>
    <t>Fecha de finalización de la acción</t>
  </si>
  <si>
    <t>VULNERABILIDAD
(Riesgo residual)</t>
  </si>
  <si>
    <t>Análisis de cumplimiento de la acción</t>
  </si>
  <si>
    <t>META</t>
  </si>
  <si>
    <t>No_existen</t>
  </si>
  <si>
    <t>Analisis de la eficacia de la acción</t>
  </si>
  <si>
    <t>LABORATORIO_ENSAYOS_PARA_EQUIPOS_ACONDICIONADORES_DE_AIRE</t>
  </si>
  <si>
    <t>ENRIQUE DEMESIO CASTAÑO ARIAS</t>
  </si>
  <si>
    <t>ALEXANDER MOLINA CABRERA</t>
  </si>
  <si>
    <t>OBJETIVOS</t>
  </si>
  <si>
    <t>CLASE RIESGO</t>
  </si>
  <si>
    <t>ACCIONES</t>
  </si>
  <si>
    <t>NIVELES DE EXPOSICION</t>
  </si>
  <si>
    <t>RESPONSABLE</t>
  </si>
  <si>
    <t>UNIDAD ASOCIADA</t>
  </si>
  <si>
    <t>LIDER</t>
  </si>
  <si>
    <t>UNIDADES ORGANIZACIONALES ASOCIADAS A PROCESOS</t>
  </si>
  <si>
    <t>FACULTADES ASOCIADAS A PROCESOS</t>
  </si>
  <si>
    <t>LABORATORIO ASOCIADOS A PROCESOS</t>
  </si>
  <si>
    <t xml:space="preserve">No genera impactos ambientales </t>
  </si>
  <si>
    <t>Oportuno</t>
  </si>
  <si>
    <t>RESPONSABILIDAD</t>
  </si>
  <si>
    <t>No asignado</t>
  </si>
  <si>
    <t>Asignado</t>
  </si>
  <si>
    <t>No oportuno</t>
  </si>
  <si>
    <t>PERIODICIDAD</t>
  </si>
  <si>
    <t>EVAL_PERIODICIDAD</t>
  </si>
  <si>
    <t>Anual</t>
  </si>
  <si>
    <t>Semestral</t>
  </si>
  <si>
    <t>Trimestral</t>
  </si>
  <si>
    <t>Bimestral</t>
  </si>
  <si>
    <t>Mensual</t>
  </si>
  <si>
    <t>Quincenal</t>
  </si>
  <si>
    <t>Semanal</t>
  </si>
  <si>
    <t>Diaria</t>
  </si>
  <si>
    <t>No definida</t>
  </si>
  <si>
    <t>NIVEL</t>
  </si>
  <si>
    <t>VALOR</t>
  </si>
  <si>
    <t>Descripción del Control Existente
(Máximo 3 controles)</t>
  </si>
  <si>
    <t xml:space="preserve">Descripción </t>
  </si>
  <si>
    <t>1</t>
  </si>
  <si>
    <t>EFECTIVIDAD</t>
  </si>
  <si>
    <t>Aplicados_Confiables_No_Documentados</t>
  </si>
  <si>
    <t>Aplicados_Confiables_Documentados</t>
  </si>
  <si>
    <t>Aplicativo / software</t>
  </si>
  <si>
    <t>NIVEL_AUTOMAT</t>
  </si>
  <si>
    <t>Manual</t>
  </si>
  <si>
    <t>Semiautomatico</t>
  </si>
  <si>
    <t>Automatico</t>
  </si>
  <si>
    <t>Confiables_No_aplicados</t>
  </si>
  <si>
    <t>Se asocian con la seguridad y salud en el trabajo</t>
  </si>
  <si>
    <t>Afecta el cumplimiento de la misión y la visión Institucional</t>
  </si>
  <si>
    <t>Afecta la operación de la Institución
  Más de 2 día
Afecta la operación del proceso, un trámite o un servicio por mas de 3 días</t>
  </si>
  <si>
    <t>Estados financieros que no reflejan la situación de la entidad
Dictamen de abstención por la CGR</t>
  </si>
  <si>
    <t>Intervención por parte del Ministerio de Educación Nacional o cualquier otro organo de control o supervisión
Hallazgos con incidencia penal parte de la CGR
Fallos judiciales en contra de los intereses de la Universidad
Incumplimiento contractual o legal que genere indemnizaciones o sanciones economicas para la Universidad por más de 100 SMLMV
Incumplimiento total de una norma reguladora externa o interna</t>
  </si>
  <si>
    <t>Afecta los Sistemas de Información de la institución  más de 1 día
Afecta los Sistemas de Información de un proceso por más de 2 día</t>
  </si>
  <si>
    <t>Cuando la criticidad de los Activos de Información es Alta</t>
  </si>
  <si>
    <t>Ocasiona delitos  contra  la  
administración pública 
Ocasiona detrimentro patrimonial</t>
  </si>
  <si>
    <t>Cuando se cataloga en el mapa de calor del SST Sin Valorar</t>
  </si>
  <si>
    <t xml:space="preserve">Genera impactos ambientales que afectan a la Universidad y la  zona de influencia de la Universidad </t>
  </si>
  <si>
    <t>Se viola un derecho colectivo</t>
  </si>
  <si>
    <t>Afecta el cumplimiento de los Pilares Estratégicos institucionales del PDI
Afecta el cumplimiento de los objetivos de los procesos institucionales</t>
  </si>
  <si>
    <t>Afecta la operación de la Institución por  1 dia
Afecta la operación del  proceso, un trámite o un servicio por 2  dias</t>
  </si>
  <si>
    <t>Estados financieros con observaciones que no afectan la situación de la entidad
Dictamen con salvedades por la CGR</t>
  </si>
  <si>
    <t>Sanción por parte del Ministerio de Educación Nacional, un organo de control o de supervisión con sancion económica
Hallazgos con incidencia disciplinaria y fiscal parte de la CGR
Procesos judiciales en contra de los intereses de la Universidad
Incumplimiento contractual o legal que genere indemnizaciones o sanciones economicas para la Universidad entre 50 y 100 SMLMV
Incumplimiento total de una norma reguladora externa o interna</t>
  </si>
  <si>
    <t>Afecta los Sistemas de Información de la institución menos de 1 día
Afecta los Sistemas de Información de un proceso por 1 día</t>
  </si>
  <si>
    <t>NA</t>
  </si>
  <si>
    <t>Cuando se cataloga en el mapa de calor del SST como Crítico</t>
  </si>
  <si>
    <t>Genera impactos ambientales que afectan a la Universidad</t>
  </si>
  <si>
    <t xml:space="preserve">Afecta el cumplimiento de   los programas del  PDI
Afecta el cumplimiento de los objetivos de 
las Unidades Organizacionales </t>
  </si>
  <si>
    <t>Afecta la operación de la Institución por  menos de 1 dia
Afecta la operación de un proceso, un trámite o un servicio por  un día</t>
  </si>
  <si>
    <t>Estados financieros con errores sin ninguna incidencia
Dictamen sin salvedades por la CGR, pero con más de 10 hallazgos contables</t>
  </si>
  <si>
    <t>Sanciones administrativas sin repercursión economica
Denuncias interpuestas ante 
Ministerio de Educación Nacional, un organo de control o de supervisión que generen investigaciones o  indagaciones preliminares  
Conciliaciones extrajudiciales
Incumplimiento contractual o legal que genere indemnizaciones o sanciones economicas para la Universidad entre 25 y 50 SMLMV</t>
  </si>
  <si>
    <t>Afecta los Sistemas de Información de un proceso por mas de 6 horas</t>
  </si>
  <si>
    <t>Cuando la criticidad de los Activos de Información es Media</t>
  </si>
  <si>
    <t xml:space="preserve"> Ocasiona faltas  leves
Vulnera los valores y principios institucionales</t>
  </si>
  <si>
    <t>Cuando se cataloga en el mapa de calor del SST  como Importante</t>
  </si>
  <si>
    <t xml:space="preserve">Se viola un derecho colectivo ó Afecta los DDHH de 2 a  5 miembros de la comunidad universitaria/ </t>
  </si>
  <si>
    <t>Afecta el cumplimiento de los proyectos del PDI
Afecta el cumplimiento de los objetivos Procedimientos</t>
  </si>
  <si>
    <t>Afecta la operación de un proceso, un trámite o un servicio  por medio día</t>
  </si>
  <si>
    <t>Estados financieros con errores sin ninguna incidencia 
Dictamen sin salvedades por la CGR, pero entre 5 y 10 hallazgos contables</t>
  </si>
  <si>
    <t>Quejas y reclamos  interpuestas ante 
Ministerio de Educación Nacional, un organo de control o de supervisión o en el sistema PQRS de la Universidad
Hallazgos sin incidencia por parte de la CGR
Incumplimiento contractual o legal que genere indemnizaciones o sanciones economicas para la Universidad menor a 25 SMLMV</t>
  </si>
  <si>
    <t>Afecta los Sistemas de Información de un proceso por entre 2 horas y 6 horas</t>
  </si>
  <si>
    <t>Cuando se cataloga en el mapa de calor del SST  como Moderado</t>
  </si>
  <si>
    <t>Afecta el cumplimiento de los planes operativos del PDI  
Afecta el cumplimiento de los Planes de Trabajo de las unidades organizacionales</t>
  </si>
  <si>
    <t>Afecta la operación de un proceso, un trámite o un servicio  por menos de medio dia</t>
  </si>
  <si>
    <t>Estados financieros con errores sin ninguna incidencia 
Dictamen sin salvedades por la CGR, pero con menos de 5 hallazgos contables</t>
  </si>
  <si>
    <t>Hallazgos de auditorias internas o externas
Incumplimiento contractual o legal que no genere sanciones economicas a la Universidad</t>
  </si>
  <si>
    <t>Afecta los Sistemas de Información de un proceso por menos de 2 horas</t>
  </si>
  <si>
    <t>Cuando la criticidad de los Activos de Información es Baja</t>
  </si>
  <si>
    <t>Cuando se cataloga en el mapa de calor del SST  como Bajo</t>
  </si>
  <si>
    <t xml:space="preserve"> Ha ocurrido más de una vez en los últimos 3  años</t>
  </si>
  <si>
    <t xml:space="preserve"> Ha ocurrido más de una vez en los  últimos 3  años</t>
  </si>
  <si>
    <t xml:space="preserve"> Ha ocurrido una vez en los  últimos 3 años</t>
  </si>
  <si>
    <t xml:space="preserve"> Ha ocurrido una vez en los  últimos 3  años</t>
  </si>
  <si>
    <t xml:space="preserve"> Ha ocurrido  en los  últimos 4  años</t>
  </si>
  <si>
    <t xml:space="preserve"> Ha ocurrido en los últimos 5 años</t>
  </si>
  <si>
    <t xml:space="preserve"> Ha ocurrido  en los  últimos 5  años</t>
  </si>
  <si>
    <t>OEC</t>
  </si>
  <si>
    <t>UNIDAD ORGANIZACIONALQUE DILIGENCIA EL MAPA DE RIESGO</t>
  </si>
  <si>
    <t>ORGANISMO DE EVALUACION DE LA CONFORMIDAD (Laboratorios de ensayo, calibración y QLCT) QUE DILIGENCIA EL MAPA DE RIESGO</t>
  </si>
  <si>
    <t>Calificación</t>
  </si>
  <si>
    <t>2</t>
  </si>
  <si>
    <t>3 - 4</t>
  </si>
  <si>
    <t>5</t>
  </si>
  <si>
    <r>
      <rPr>
        <b/>
        <sz val="8"/>
        <rFont val="Calibri"/>
        <family val="2"/>
        <scheme val="minor"/>
      </rPr>
      <t xml:space="preserve">Control Inexistente: </t>
    </r>
    <r>
      <rPr>
        <sz val="8"/>
        <rFont val="Calibri"/>
        <family val="2"/>
        <scheme val="minor"/>
      </rPr>
      <t>Cuando no existe el control.</t>
    </r>
  </si>
  <si>
    <r>
      <rPr>
        <b/>
        <sz val="8"/>
        <rFont val="Calibri"/>
        <family val="2"/>
        <scheme val="minor"/>
      </rPr>
      <t xml:space="preserve">Control Fuerte:  </t>
    </r>
    <r>
      <rPr>
        <sz val="8"/>
        <rFont val="Calibri"/>
        <family val="2"/>
        <scheme val="minor"/>
      </rPr>
      <t>Se considera que el diseño del control es adecuado y por tanto es eficaz para mitigar o prevenir el riesgo, por lo tanto es efectivo.</t>
    </r>
  </si>
  <si>
    <r>
      <rPr>
        <b/>
        <sz val="8"/>
        <rFont val="Calibri"/>
        <family val="2"/>
        <scheme val="minor"/>
      </rPr>
      <t xml:space="preserve">Control Débil:  </t>
    </r>
    <r>
      <rPr>
        <sz val="8"/>
        <rFont val="Calibri"/>
        <family val="2"/>
        <scheme val="minor"/>
      </rPr>
      <t>El control no ha sido diseñado adecuadamente y su eficacia no es confiable para mitigar o prevenir el riesgo, por lo tanto no es Efectivo.</t>
    </r>
  </si>
  <si>
    <t>La calificación del control resulta del promedio ponderado de las caracteristicas de la evaluación de los controles asociados al riesgo</t>
  </si>
  <si>
    <t>GRAVE
Riesgos con calificación superior o igual a 36</t>
  </si>
  <si>
    <t>LEVE
Riesgos con calificación inferior o igual a 10</t>
  </si>
  <si>
    <r>
      <rPr>
        <b/>
        <sz val="8"/>
        <rFont val="Calibri"/>
        <family val="2"/>
        <scheme val="minor"/>
      </rPr>
      <t xml:space="preserve">Control Aceptable: </t>
    </r>
    <r>
      <rPr>
        <sz val="8"/>
        <rFont val="Calibri"/>
        <family val="2"/>
        <scheme val="minor"/>
      </rPr>
      <t>Se considera que el diseño de control es adecuado, sin embargo su eficacia tiene un nivel de confianza medio para mitigar o prevenir el riesgo, sigue siendo efectivo.</t>
    </r>
  </si>
  <si>
    <t>MODERADO
Riesgos con calificación entre 12 y 32</t>
  </si>
  <si>
    <t>UNIDAD RESPONSABLE QUE DILIGENCIA EL MAPA DE RIESGO</t>
  </si>
  <si>
    <t>Regularmente_confiables</t>
  </si>
  <si>
    <t>Software/aplicativo asociado</t>
  </si>
  <si>
    <t>Responsable (Cargo)</t>
  </si>
  <si>
    <t>Propósito</t>
  </si>
  <si>
    <r>
      <t>Tipo de riesgo
(Descriptor)</t>
    </r>
    <r>
      <rPr>
        <sz val="8"/>
        <rFont val="Arial"/>
        <family val="2"/>
      </rPr>
      <t xml:space="preserve"> </t>
    </r>
  </si>
  <si>
    <t>Están relacionados con la percepción y la confianza por parte de la comunidad universitaria y ciudadanía. Estos pueden derivarse de acción de terceros que afectan mediante rumores o propaganda negativa la imagen de la Universidad.</t>
  </si>
  <si>
    <t>Calificación  Efectividad</t>
  </si>
  <si>
    <t>Propósito de control</t>
  </si>
  <si>
    <t>CALIFICACIÓN DEL CONTROL</t>
  </si>
  <si>
    <t>FÓRMULA</t>
  </si>
  <si>
    <t>GESTIÓN_AMBIENTAL (VICERRECTORIA INVESTIGACIONES, INNOVACIÓN Y EXTENSIÓN)</t>
  </si>
  <si>
    <t>Afecta los recursos de la entidad en más del 3%</t>
  </si>
  <si>
    <t>Afecta los recursos de la entidad entre el  3% y 2%</t>
  </si>
  <si>
    <t>Afecta los recursos de la entidad entre el 2% y el 1%</t>
  </si>
  <si>
    <t>Afecta los recursos de la entidad entre el 1% y 0,5%</t>
  </si>
  <si>
    <t>Afecta los recursos de la entidad en menos 0,5%</t>
  </si>
  <si>
    <t>Se hará a través del formato "seguimiento", y podrá ser realizada a través de procesos de autoevaluación, auditorías de calidad, evaluación de la Oficina de Control y auditorías externas por parte de organismo certificadores, entes de control u otro que lo requiera.</t>
  </si>
  <si>
    <t>Cargo Planta /
Transitorio / 
Contratista</t>
  </si>
  <si>
    <t xml:space="preserve">Estado del Control </t>
  </si>
  <si>
    <t>CARLOS FERNANDO CASTAÑO MONTOYA</t>
  </si>
  <si>
    <t>Fortalecer la relación de la Universidad con sus egresados, a través de la participación en el desarrollo de actividades que permitan la retroalimentación, el seguimiento continuo y sistemático y el desarrollo de un portafolio de servicios y beneficios acordes al entorno laboral y social.</t>
  </si>
  <si>
    <t>Nivel De Automatización</t>
  </si>
  <si>
    <t xml:space="preserve">Responsabilidad </t>
  </si>
  <si>
    <t>DISEÑO DEL CONTROL
(40%)</t>
  </si>
  <si>
    <t>EFICACIA
(60%)</t>
  </si>
  <si>
    <t>Periodicidad de aplicación</t>
  </si>
  <si>
    <r>
      <t xml:space="preserve">Clase: </t>
    </r>
    <r>
      <rPr>
        <sz val="8"/>
        <rFont val="Calibri"/>
        <family val="2"/>
        <scheme val="minor"/>
      </rPr>
      <t>determine qué clase de riesgo es el identificado, de acuerdo a la siguiente clasificación: Estratégico, Imagen, Operacional, Financiero, Contable,  Cumplimiento, Tecnología, Información,  Corrupción,  Ambiental, Derechos Humanos.</t>
    </r>
  </si>
  <si>
    <r>
      <t xml:space="preserve">IMPACTO: </t>
    </r>
    <r>
      <rPr>
        <sz val="8"/>
        <rFont val="Calibri"/>
        <family val="2"/>
        <scheme val="minor"/>
      </rPr>
      <t>Forma en la cual el riesgo afecta los resultados del proceso (se asocia las consecuencias)</t>
    </r>
  </si>
  <si>
    <t>Para el analisis de riesgos se recomienda el uso de la hoja nombrada como ESCALA</t>
  </si>
  <si>
    <r>
      <t xml:space="preserve">Nota: </t>
    </r>
    <r>
      <rPr>
        <sz val="8"/>
        <rFont val="Calibri"/>
        <family val="2"/>
        <scheme val="minor"/>
      </rPr>
      <t xml:space="preserve">Cada proceso deberá individualizar la escala de calificación del riesgo basado en información objetiva y/o datos históricos.
Para el analisis de riesgos se recomienda el uso de la hoja nombrada como ESCALA
</t>
    </r>
  </si>
  <si>
    <r>
      <rPr>
        <b/>
        <sz val="8"/>
        <rFont val="Calibri"/>
        <family val="2"/>
        <scheme val="minor"/>
      </rPr>
      <t>Evaluacion del diseño:</t>
    </r>
    <r>
      <rPr>
        <sz val="8"/>
        <rFont val="Calibri"/>
        <family val="2"/>
        <scheme val="minor"/>
      </rPr>
      <t xml:space="preserve">
 -  Nivel de automatizacion   se define si el control es Automático (soportado en aplicativos),  Semiautomatico (Soportado en hojas de calculo o bases de datos),  manua (no tiene mediación de TIC)
 - Responsabiidad frente al control:  se define si el control esta asignado a un cargo especifico.
- Periodicidad del Control:  se evalua si el control es oportuno de acuerdo a la probabilidad del riesgos y las causas asociadas.
-  Propósito del control :  se define si el control es Detectivo (se diseñan para identificar si resultados indeseables han ocurrido después de un acontecimiento) o 
Preventivo (están diseñados para evitar o limitar la posibilidad de materialización de un riesgo)</t>
    </r>
  </si>
  <si>
    <r>
      <rPr>
        <b/>
        <sz val="8"/>
        <rFont val="Calibri"/>
        <family val="2"/>
        <scheme val="minor"/>
      </rPr>
      <t>Evaluacion de la eficacia:</t>
    </r>
    <r>
      <rPr>
        <sz val="8"/>
        <rFont val="Calibri"/>
        <family val="2"/>
        <scheme val="minor"/>
      </rPr>
      <t xml:space="preserve">
- No existe
- Regularmente confiables
-Confiables, No aplicados
- Aplicados, confiables, No documentados
-Aplicados, confiables documentados</t>
    </r>
  </si>
  <si>
    <t xml:space="preserve">Efectividad </t>
  </si>
  <si>
    <t xml:space="preserve">De acuerdo a los nivel de exposición del riesgo, se establecerá si corresponde: </t>
  </si>
  <si>
    <t>-  Plan de mitigación, para lo cual deberá  emplear el formato de Plan de mitigación</t>
  </si>
  <si>
    <t>- Recursos asignados en el presupuesto
- Relación costo - beneficio
- Accion que conlleve a "Compartir" se deberá concertar previamente con la dependencia involucrada.
- Accion que conlleve a "Transferir" se deberá concertar previamiente con la entidad involucrada y contar con las autorizaciones administrativas pertinentes.</t>
  </si>
  <si>
    <t xml:space="preserve"> 4 veces en la vigencia</t>
  </si>
  <si>
    <t xml:space="preserve"> De 3 a 2 veces en la vigencia</t>
  </si>
  <si>
    <t>Ha ocurrido 1 vez en la vigencia</t>
  </si>
  <si>
    <t>FACULTAD_DE_CIENCIAS_EMPRESARIALES</t>
  </si>
  <si>
    <t>Versión</t>
  </si>
  <si>
    <t>Fecha</t>
  </si>
  <si>
    <t>Página</t>
  </si>
  <si>
    <t>1  de 3</t>
  </si>
  <si>
    <t>2 de 3</t>
  </si>
  <si>
    <t>3 de 3</t>
  </si>
  <si>
    <t>SGC-FOR-011-02</t>
  </si>
  <si>
    <t>SGC-FOR-011-03</t>
  </si>
  <si>
    <t>PILAR PDI</t>
  </si>
  <si>
    <t>EXCELENCIA_ACADÉMICA_PARA_LA_FORMACIÓN_INTEGRAL</t>
  </si>
  <si>
    <t>JHONIERS GUERRERO ERAZO</t>
  </si>
  <si>
    <t>CREACIÓN_GESTIÓN_Y_TRANSFERENCIA_DEL_CONOCIMIENTO</t>
  </si>
  <si>
    <t>MARTA LEONOR MARULANDA ÁNGEL</t>
  </si>
  <si>
    <t>GESTIÓN_DEL_CONTEXTO_Y_VISIBILIDAD_NACIONAL_E_INTERNACIONAL</t>
  </si>
  <si>
    <t>FRANCISCO ANTONIO URIBE GÓMEZ</t>
  </si>
  <si>
    <t>GESTIÓN_Y_SOSTENIBILIDAD_INSTITUCIONAL</t>
  </si>
  <si>
    <t>BIENESTAR_INSTITUCIONAL_CALIDAD_DE_VIDA_E_INCLUSIÓN_EN_CONTEXTOS_UNIVERSITARIOS</t>
  </si>
  <si>
    <t>DIANA PATRICIA GÓMEZ BOTERO</t>
  </si>
  <si>
    <t>Transformar los procesos educativos  para la  consolidación de  una cultura institucional orientada a la calidad y excelencia académica.</t>
  </si>
  <si>
    <t>Fomentar  y fortalecer la Creación, Gestión y transferencia del conocimiento.</t>
  </si>
  <si>
    <t>Fortalecer la gestión del contexto para lograr mayor impacto y visibilidad regional, nacional e internacional.</t>
  </si>
  <si>
    <t>Administrar y gestionar los recursos físicos, ambientales, tecnológicos, humanos y financieros orientados al desarrollo y la sostenibilidad institucional.</t>
  </si>
  <si>
    <t>Contribuir a la formación integral,  el desarrollo social e intercultural y el acompañamiento integral, así como promover el ejercicio colectivo de la responsabilidad social aportando al mejoramiento de la calidad de vida de la comunidad universitaria.</t>
  </si>
  <si>
    <t>OBJETIVO</t>
  </si>
  <si>
    <t>LABORATORIO_BIOLOGÍA_MOLECULAR</t>
  </si>
  <si>
    <t>JUAN CARLOS SEPÚLVEDA</t>
  </si>
  <si>
    <t>Cuatrimestral</t>
  </si>
  <si>
    <t>ADMISIONES_REGISTRO_Y_CONTROL_ACADÉMICO</t>
  </si>
  <si>
    <t>GESTIÓN_DEL_TALENTO_HUMANO</t>
  </si>
  <si>
    <t>GESTIÓN_DE_TECNOLOGÍAS_INFORMÁTICAS_Y_SISTEMAS_DE_INFORMACIÓN</t>
  </si>
  <si>
    <t>RECURSOS_INFORMÁTICOS_Y_EDUCATIVOS_CRIE</t>
  </si>
  <si>
    <t>GLORIA INÉS HINCAPIÉ</t>
  </si>
  <si>
    <t>LABORATORIO QUÍMICA AMBIENTAL</t>
  </si>
  <si>
    <t>LABORATORIO_DE_METROLOGIA_DE_VARIABLES_ELECTRICAS</t>
  </si>
  <si>
    <t xml:space="preserve"> LINA MARÍA SUÁREZ GUZMÁN</t>
  </si>
  <si>
    <t>TITO MORALES PINZÓN</t>
  </si>
  <si>
    <t>JUAN PABLO TRUJILLO LEMUS</t>
  </si>
  <si>
    <t>CECILIA LUCA ESCOBAR VEKEMAN</t>
  </si>
  <si>
    <t>GIOVANNI GARCÍA CASTRO</t>
  </si>
  <si>
    <t>VALENTINA KALLEWAARD ECHEVERRI</t>
  </si>
  <si>
    <t>LUZ STELLA RAMIREZ ARISTIZABAL</t>
  </si>
  <si>
    <t>CAROLINA CUARTAS</t>
  </si>
  <si>
    <t>Análisis de la medición</t>
  </si>
  <si>
    <t>Análisis de la aplicación del control existente</t>
  </si>
  <si>
    <t>Medio  Ambiental</t>
  </si>
  <si>
    <t>Una vez ubicados los riesgos en la matriz de riesgos inherente, se evaluan el dissño y la eficacia de los controles asociados a los riesgos, con el fin de determinar la posición del riesgo en la matriz de riesgo residual.</t>
  </si>
  <si>
    <t>El riesgo residual resulta de cruzar el resultado de la matriz de riesgo inherente con la efectividad de los controles asociados al riesgo identificado</t>
  </si>
  <si>
    <t xml:space="preserve">-  Acciones preventivas de acuerdo al tipo de tratamiento, para lo cual deberá  seguir el procedimiento de toma de acciones código SGC-PRO-006 </t>
  </si>
  <si>
    <t>Se deberá implementar inmediatamente las acciones preventivas que conlleven a evitar, reducir, transferir o compartir el riesgo de acuerdo al procedimiento de toma de acciones SGC-PRO-006 del Sistema Integral de Gestión.
Las acciones preventivas tomadas deberán conllevar a implementar nuevos controles que prevengan la materialización del riesgo y a mitigar el impacto.
Se debe implementar el plan de mitigación frente a a estos riesgos.</t>
  </si>
  <si>
    <t>Se deberá implementaracciones preventivas que conlleven a reducir, transferir o compartir el riesgo de acuerdo al procedimiento de toma de acciones SGC-PRO-006 del Sistema Integral de Gestión. 
Se deberá implementar acciones preventivas que conlleven a mejorar el diseño o eficacia de los controles existentes. 
La implementación de un plan de mitigación estará sujeto a las necesidades del usuario de la metodología</t>
  </si>
  <si>
    <t>FACTORES DE RIESGO</t>
  </si>
  <si>
    <t>DEFINICIÓN</t>
  </si>
  <si>
    <t>Incluye seguridad y salud en el
trabajo.
Se analiza posible dolo e
intención frente a la corrupción.</t>
  </si>
  <si>
    <t>Hurto de activos.</t>
  </si>
  <si>
    <t>Interno</t>
  </si>
  <si>
    <t>Posibles comportamientos no éticos de los empleados.</t>
  </si>
  <si>
    <t>Fraude interno (corrupción, soborno).</t>
  </si>
  <si>
    <t>No se cuenta con las competencias laborales para el cargo</t>
  </si>
  <si>
    <t>Evento relacionado con la pérdida de información atendida o registrada en los sistemas de información.</t>
  </si>
  <si>
    <t>Intrusión en página web.</t>
  </si>
  <si>
    <t>Intrusión en aplicativos.</t>
  </si>
  <si>
    <t>Daño en los sistemas de información.</t>
  </si>
  <si>
    <t>Inversiones con rendimientos financieros por debajo de lo esperado</t>
  </si>
  <si>
    <t>Disminución en los ingresos presupuestados</t>
  </si>
  <si>
    <t>Errores en la proyección presupuestal de ingresos y gastos</t>
  </si>
  <si>
    <t>Eventos relacionados con la ausencia de procedimientos o lineamientos que orienten el desarrollo de las acciones al interior de la Institución</t>
  </si>
  <si>
    <t>Ausencia de procedimientos o reglamentación en temas específicos</t>
  </si>
  <si>
    <t xml:space="preserve">Desactualización de procedimientos </t>
  </si>
  <si>
    <t>Falta de capacitación o socialización de procedimientos y reglamentaciones</t>
  </si>
  <si>
    <t>Uso inadecuado de la información.</t>
  </si>
  <si>
    <t>Ausencia de canales de información o comunicación</t>
  </si>
  <si>
    <t>Caída de redes</t>
  </si>
  <si>
    <t>Fallas en el diseño y/o funcionamiento de los aplicativos.</t>
  </si>
  <si>
    <t>Daño de equipos</t>
  </si>
  <si>
    <t>Eventos relacionados con la infraestructura física de la entidad.</t>
  </si>
  <si>
    <t>Derrumbes</t>
  </si>
  <si>
    <t>Incendios</t>
  </si>
  <si>
    <t>Inundaciones</t>
  </si>
  <si>
    <t>Daños a activos fijos</t>
  </si>
  <si>
    <t>Mala planeación de la infrastructura fisica</t>
  </si>
  <si>
    <t>Situaciones de incertidumbre debido a los cambios producidos por la situación económica del sector.</t>
  </si>
  <si>
    <t>Cambios en políticas de financiación nacional para el sector</t>
  </si>
  <si>
    <t>Disminución de la inversión</t>
  </si>
  <si>
    <t>Cambios en las variables macroeconomicas que impacten el presupuesto.</t>
  </si>
  <si>
    <t xml:space="preserve">Afectación o ausencia que tiene su origen en una situación de tipo social o cultural de la sociedad. </t>
  </si>
  <si>
    <t>Condiciones económicas</t>
  </si>
  <si>
    <t>Falta acceso a la educación</t>
  </si>
  <si>
    <t>Ambiente social y familiar</t>
  </si>
  <si>
    <t>Ambiente frustante</t>
  </si>
  <si>
    <t>Disturbios/desorden social que afecte la seguridad, tranquilidad, moralidad y salud pública.</t>
  </si>
  <si>
    <t>Alteración del orden publico/vandalismo</t>
  </si>
  <si>
    <t>Ruidos excesivos/gritos.</t>
  </si>
  <si>
    <t>Concentración de grupos de personas sin medidas de bio-seguridad</t>
  </si>
  <si>
    <t>Afectación/incumplimiento de las obligaciones legales, normativas, politicas externas.</t>
  </si>
  <si>
    <t>No cumplimiento de una ley, norma, políticas.</t>
  </si>
  <si>
    <t>Desconocimiento u omisión de una ley, norma, politica.</t>
  </si>
  <si>
    <t>Eventos relacionados con la
infraestructura tecnológica.</t>
  </si>
  <si>
    <t>Caída de redes.</t>
  </si>
  <si>
    <t>Cambios tecnologicos a gran escala.</t>
  </si>
  <si>
    <t>Manejo de información a cargo de terceros (Servidores)</t>
  </si>
  <si>
    <t>Medio  Ambientales</t>
  </si>
  <si>
    <t>Eventos ocasionados de forma natural o por acción humana donde se produzca daño en el medio ambiente y a la institución.</t>
  </si>
  <si>
    <t>Naturales: tanto físicos (Vendavales, Terremotos) como biológicos (proliferación de algas, plagas…).</t>
  </si>
  <si>
    <t>Actos mal intencionados de terceros.</t>
  </si>
  <si>
    <t>Eventos relacionados con la ausencia de una comunicación asertiva enfocada en la misión y visión de la organización.</t>
  </si>
  <si>
    <t>Afectación a la Seguridad Salud en el Trabajo</t>
  </si>
  <si>
    <t>Externo</t>
  </si>
  <si>
    <t>Disputas y riñas en público.</t>
  </si>
  <si>
    <t>TIPO DE FACTOR</t>
  </si>
  <si>
    <t xml:space="preserve"> Situaciones que pueden perjudicar los resultados operativos esperados y generar, como consecuencia, una carga financiera más elevada e impactos en la gestión presupuestal</t>
  </si>
  <si>
    <t>Infrastructura tecnológica desactualizada.</t>
  </si>
  <si>
    <t>Eventos relacionados con la
infraestructura tecnológica de
la Institución.</t>
  </si>
  <si>
    <t>LABORATORIO_METROLOGÍA_DIMENSIONAL</t>
  </si>
  <si>
    <t>RECURSOS_INFORMÁTICOS_EDUCATIVOS</t>
  </si>
  <si>
    <t>VICERRECTORIA_ADMINISTRATIVA_FINANCIERA</t>
  </si>
  <si>
    <t>VICERRECTORÍA_DE_RESPONSABILIDAD_SOCIAL_BIENESTAR_UNIVERSITARIO</t>
  </si>
  <si>
    <t>VICERRECTORÍA_INVESTIGACIÓN_INNOVACIÓN_EXTENSIÓN</t>
  </si>
  <si>
    <t>DIANA PATRICIA GOMEZ BOTERO</t>
  </si>
  <si>
    <t>MARTHA LEONOR MARULANDA ANGEL</t>
  </si>
  <si>
    <t>VICERRECTORÍA_RESPONSABILIDAD_SOCIAL_Y_BIENESTAR_UNIVERSITARIO</t>
  </si>
  <si>
    <t>VICERRECTORÍA_INVESTIGACIONES_INNOVACIÓN_Y_EXTENSIÓN</t>
  </si>
  <si>
    <t>UNIDAD ORGANIZACIONAL/ ÁREA</t>
  </si>
  <si>
    <t>NOMBRE DEL PROCESO O PILAR DEL PDI</t>
  </si>
  <si>
    <t>MAPA INSTITUCIONAL</t>
  </si>
  <si>
    <t>INTITUCIONAL</t>
  </si>
  <si>
    <t>RESPONSABLE APROBACIÓN DEL RIESGO</t>
  </si>
  <si>
    <t>VICERRECTORÍA_ACADÉMICA_PDI</t>
  </si>
  <si>
    <t>VICERRECTORÍA_INVESTIGACIONES_INNOVACIÓN_Y_EXTENSIÓN_PDI</t>
  </si>
  <si>
    <t>PLANEACIÓN_PDI</t>
  </si>
  <si>
    <t>VICERRECTORÍA_RESPONSABILIDAD_SOCIAL_Y_BIENESTAR_UNIVERSITARIO_PDI</t>
  </si>
  <si>
    <t>NOMBRES PDI</t>
  </si>
  <si>
    <t>VICERRECTORÍA_ADMINISTRATIVA_FINANCIERA_PDI</t>
  </si>
  <si>
    <t xml:space="preserve">Falta de financiación externa para la validación, prototipado y escalamiento de los activos tecnológicos </t>
  </si>
  <si>
    <t>Cambios en la normatividad que dificulten el proceso de transferencia de los activos de conocimiento</t>
  </si>
  <si>
    <t xml:space="preserve">Incipiente presupuesto para financiar convocatorias de desarrollo tecnológico e innovación </t>
  </si>
  <si>
    <t xml:space="preserve">Reducción en la cantidad de activos de conocimiento transferidos a la sociedad </t>
  </si>
  <si>
    <t xml:space="preserve">Grupos de investigación e investigadores  con menor cantidad de productos de desarrollo tecnológico e innovación lo que impacta directamente la cantidad de activos de conocimiento que son susceptibles de transferirse a la sociedad a través de contratos de licencias, acuerdos de transferencia de materiales, uso de marca. </t>
  </si>
  <si>
    <t xml:space="preserve">Impacto negativo en  la categorización ante MinCiencias, reducción de los indicadores de innovación que se miden en los diferentes ranking y en los procesos de acreditación y reacreditación institucional y de los programas académicos </t>
  </si>
  <si>
    <t xml:space="preserve">Cambio de normatividad por parte de MinCiencias, relacionada al modelo de medición. </t>
  </si>
  <si>
    <t xml:space="preserve">Falta de financiación externa o interna para el fortalecimiento de los Grupos de Investigación. </t>
  </si>
  <si>
    <t xml:space="preserve">Desactualización de procedimientos y reglamentación interna relacionada a los Grupos de Investigación. </t>
  </si>
  <si>
    <t xml:space="preserve">Falta de financiación externa o interna para el fortalecimiento de los investigadores. </t>
  </si>
  <si>
    <t xml:space="preserve">Grupos de Investigación sin reconocimiento por MinCiencias </t>
  </si>
  <si>
    <t>Grupos de investigación que no cumplen con los estándares mínimos para lograr el reconocimiento de MinCiencias o en su defecto disminuyan su categoría</t>
  </si>
  <si>
    <t xml:space="preserve">Pérdida de Acreditación Institucional y registros calificados. Incumplimiento de los indicadores institucionales. Disminución en la imagen y reconocimiento como universidad investigativa. </t>
  </si>
  <si>
    <t xml:space="preserve">Investigadores sin reconocimiento ante MinCiencias </t>
  </si>
  <si>
    <t>Investigadores que no cumplen con los estándares mínimos para lograr el reconocimiento de MinCiencias o en su defecto disminuyan su categoría.</t>
  </si>
  <si>
    <t xml:space="preserve">Pérdida de Acreditación Institucional y registros calificados. 
Incumplimiento de los indicadores institucionales. 
Disminución en la imagen y reconocimiento como universidad investigativa. 
</t>
  </si>
  <si>
    <t xml:space="preserve">Actualización de inventario de activos de conocimiento y diagnóstico del índice de madurez tecnológica -  TRL </t>
  </si>
  <si>
    <t xml:space="preserve">Jornadas de sensibilización del Estatuto de Propiedad Intelectual  entre la comunidad universitaria </t>
  </si>
  <si>
    <t xml:space="preserve">Identificación y priorización de proyectos de desarrollo tecnológico e innovación susceptibles de financiación </t>
  </si>
  <si>
    <t>Convocatorias periódicas para la financiación de proyectos de Grupos de Investigación y productos (Libros, artículos)</t>
  </si>
  <si>
    <t>Programa de Formación para los investigadores (Formulación de Proyectos, Redacción de Artículos, Cvlac, Gruplac)</t>
  </si>
  <si>
    <t xml:space="preserve">Acuerdo de Investigaciones y Resolución Reglamentaria. </t>
  </si>
  <si>
    <t xml:space="preserve">Profesional </t>
  </si>
  <si>
    <t>Profesional</t>
  </si>
  <si>
    <t>Preventivo</t>
  </si>
  <si>
    <t>Detectivo</t>
  </si>
  <si>
    <t>Índice de variación de contratos  de transferencia de activos de conocimiento: No de contratos de transferencia de activos de conocimiento 2023/ No de contratos de transferencia de activos de conocimiento 2022</t>
  </si>
  <si>
    <t xml:space="preserve">No de Grupos de Investigación Reconocios por MinCiencias y categoría de cada grupo. </t>
  </si>
  <si>
    <t xml:space="preserve">Se esta realizando el acompañamiento a cada uno de los grupos de investigación, con el fin de que no pierdan su reconocimiento ante MinCiencias y que permita mejorar su clasificación. </t>
  </si>
  <si>
    <t xml:space="preserve">Se esta realizando el acompañamiento a cada uno de los grupos de investigación y sus integrantes, con el fin de que no pierdan su reconocimiento ante MinCiencias y que permita mejorar su clasificación. </t>
  </si>
  <si>
    <t xml:space="preserve">No de Investigadores reconocidos por MinCiencias y categoría de cada uno. </t>
  </si>
  <si>
    <t>Bajo nivel de articulación entre los diferentes actores institucionales.</t>
  </si>
  <si>
    <t>Ausencia de liderazgo transformacional y de conocimiento frente a la dinámica institucional, regional, nacional e internacional.</t>
  </si>
  <si>
    <t>Escasa retroalimentación efectiva entre la universidad y el medio.</t>
  </si>
  <si>
    <t xml:space="preserve"> La posible desarticulación con el contexto por  la poca contribución de la Universidad al análisis y la búsqueda de soluciones a los problemas de la sociedad, debido a la gestión de la universidad sin tener en cuenta su contexto
</t>
  </si>
  <si>
    <t xml:space="preserve">Desarrollo de la universidad descontextualizada de la realidad regional, nacional e internacional, con bajos nivel de articulación entre los diferentes actores institucionales, y sin procesos de retroalimentación efectiva entre la universidad y el medio, limitando su contribución a la comprensión y búsqueda de soluciones a problemas de la sociedad. </t>
  </si>
  <si>
    <t>*Baja incidencia en el medio.
*Desaprovechamiento de oportunidades de gestión de recursos.
*Pérdida de crédibilidad institucional.
*Comunidad Universitaria y egresados que no puede acceder a oportunidades académicas, de investigación y/o laborales.</t>
  </si>
  <si>
    <t>Seguimiento a los Planes operativos de los proyectos de gestión del contexto y visibilidad nacional e internacional</t>
  </si>
  <si>
    <t>Estudios de contexto que permitan que aporten a la toma de decisiones</t>
  </si>
  <si>
    <t>Prestación de servicio No. 5637</t>
  </si>
  <si>
    <t>Cumplimiento de los proyectos de "Gestión de contexto y visibilidad nacional e internacional"</t>
  </si>
  <si>
    <t xml:space="preserve">Desconocimiento de los  procedimientos contractuales y proyectos especiales  </t>
  </si>
  <si>
    <t>Bajo nivel de seguimiento periódico en la ejecución de proyectos (contratos, Ordenes de servicios, proyectos de operación comercial)</t>
  </si>
  <si>
    <t xml:space="preserve">Desarticulación de los procedimientos institucionales para el desarrollo y ejecución en cada una de sus etapas </t>
  </si>
  <si>
    <t>Probabilidad de Afectación administrativa, disciplinaria o fiscal por sanción o iniciación de una proceso del ente de control por la ejecución inadecuada de proyectos de la Oficina de Planeación (contratos, Ordenes contractuales,  resoluciones,  proyectos de operación comercial).</t>
  </si>
  <si>
    <t>Incumplimiento en la  ejecución de proyectos (contratos, Ordenes contractuales, resoluciones, proyectos de operación comercial) en el desarrollo y ejecución en cada una de sus etapas</t>
  </si>
  <si>
    <t xml:space="preserve">Hallazgos por parte de entes de control
Detrimiento patrimonial
Incumplimiento de resultados
Afectación de la imagen institucional </t>
  </si>
  <si>
    <t>Generar periodicamene alertas a los supervisores  e interventores frente al estado de los contratos y documentación contractual</t>
  </si>
  <si>
    <t xml:space="preserve">Realizar proceso de apoyo al seguimiento de la contratación de la oficina de planeación </t>
  </si>
  <si>
    <t xml:space="preserve">Proceso de Control de seguimiento a pólizas de los contratos de la oficina de planeación </t>
  </si>
  <si>
    <t>Prestación de servicios No. 5636 -23</t>
  </si>
  <si>
    <t xml:space="preserve">Prestación de servicios No. 5636 -23
Profesional Gerencia del Plan de Desarrollo Institucional </t>
  </si>
  <si>
    <t>Interventores y supervisores</t>
  </si>
  <si>
    <t>Contratos y/o proyectos ejecutados inadecuadamente /Total proyectos y/o contratos ejecutados</t>
  </si>
  <si>
    <t>Definir tips informativos contractuales y de interventoría y supervisión con el fin de generar conocimiento sobre estos temas</t>
  </si>
  <si>
    <t xml:space="preserve">Designación de un profesional de seguimiento y control como apoyo a la interventoría y supervisión de proyectos /contratos (verificación de productos)
Verificación de documentación de contratos de la oficina de Planeación </t>
  </si>
  <si>
    <t>Diligenciamiento de un  formato para seguimiento a los amparos de las pólizas</t>
  </si>
  <si>
    <t xml:space="preserve">Directrices administrativas no soportadas en análisis financieros. </t>
  </si>
  <si>
    <t>Aprobación de normas y leyes gubernamentales que le generan mayor obligación a la institución o cambios en el funcionamiento.</t>
  </si>
  <si>
    <t>Disminución en el recaudo de los recursos apropiados en el presupuesto de la Universidad aprobado por el Consejo Superior.</t>
  </si>
  <si>
    <t>Desfinanciación del presupuesto de la Universidad por la expedición de normas de entes internos (Consejo Superior, Consejo Académico) y externos (Gobierno y Congreso) que impactan directamente al presupuesto de gastos de la Universidad o por un menor recaudo que no permita garantizar los compromisos adquiridos</t>
  </si>
  <si>
    <t>Modificaciones presupuestales (Reducciones, traslados y  aplazamientos) que permitan atender prioritariamente los gastos de funcionamiento y las normas de Ley.
Déficit presupuestal constituido por los compromisos legalmente adquiridos que han surtido todo el trámite presupuestal, pero no hay recursos disponibles para su pago con cargo al presupuesto del año en que se originaron.</t>
  </si>
  <si>
    <t>Monitoreo al recaudo de ingresos que soporte el presupuesto aprobado por el Consejo Superior</t>
  </si>
  <si>
    <t>Monitoreo a la ejecución presupuestal de gastos aprobado por el Consejo Superior</t>
  </si>
  <si>
    <t>Líder de Gestión Contable</t>
  </si>
  <si>
    <t>Líder de Gestión de Presupuesto</t>
  </si>
  <si>
    <t xml:space="preserve">Equilibrio Financiero = Ingresos totales / Gastos Totales </t>
  </si>
  <si>
    <t>&gt;=1</t>
  </si>
  <si>
    <t>Falta de ética profesional.</t>
  </si>
  <si>
    <t>Falta de automatización de los procesos, manualidad en la obtención y consolidación de la información necesaria para los análisis financieros respectivos.</t>
  </si>
  <si>
    <t>Omisión de información necesaria para el análisis, por desconocimiento u olvido de la persona responsable de hacerlo.</t>
  </si>
  <si>
    <t xml:space="preserve">Impresión en los analisis por falta de tiempo de entrega reducidos. </t>
  </si>
  <si>
    <t>1. Fallas en el sistema de información</t>
  </si>
  <si>
    <t>2. Generación de certificados manuales</t>
  </si>
  <si>
    <t>Desconocimiento por parte del personal para la presentación y formulación de un proyecto.</t>
  </si>
  <si>
    <t>Entrega inoportuna de la información por parte del proponente.</t>
  </si>
  <si>
    <t>Incumplimiento en los tiempos para la presentación de propuestas.</t>
  </si>
  <si>
    <t>Pérdida de la confidencialidad de la información del sistema integral de gestión por falta de ética profesional al entregar datos institucionales a personas no autorizadas al no realizar socialización de los protocolos (contraseñas, instructivos, procedimientos o bases de datos) del manejo de información existente.</t>
  </si>
  <si>
    <t>Permitir el uso de información sensible para la institución como contraseñas, instructivos, procedimientos o bases de datos a personas no autorizadas</t>
  </si>
  <si>
    <t>Pérdida de la confidencialidad de la información.
Pérdida de la vinculación laboral por incumplimiento de la claúsula de confidencialidad del contrato.
Afectación a la imagen de la Universidad</t>
  </si>
  <si>
    <t>Probabilidad de requerirse ajustes en el presupuesto Institucional o aplazamientos de gastos priorizados para la vigencia, para atender gastos adicionales no proyectados en razón a la aprobación por parte de los órganos colegiados, de propuestas no viables administrativa o financieramente, o que no contaron con el análisis financiero respectivo de manera previa.</t>
  </si>
  <si>
    <t xml:space="preserve">Emisión de conceptos administrativos y financieros favorables, avales o recomendaciones  sin soportes o análisis adecuados que permitan la toma de decisiones acertadas por parte de las instancias correspondientes. </t>
  </si>
  <si>
    <t>Aprobación de propuestas no viables administrativa y financieramente. 
Necesidad de realizar ajustes en el presupuesto institucional  para atender gastos adicionales no proyectados por dificulates en los análisis, aplazando gastos priorizados</t>
  </si>
  <si>
    <t>Probabilidad de que se presenten convenios o contratos entre la universidad y entes externos que no cumplan con los lineamientos institucionales y no cuentan con respaldo financiero.</t>
  </si>
  <si>
    <t>Propuestas y proyectos con errores técnicos y compromisos no presupuestados.</t>
  </si>
  <si>
    <t xml:space="preserve">Compromisos adquiridos en los proyectos que superan los ingresos pactados para la prestación del servicio.
Reintegros presupuestales a las entidades por incumplimiento de compromisos.
Consecuencias legales por incumplemiento en lo que se habia pactado </t>
  </si>
  <si>
    <t>Clausúla de confidencialidad establecida en el contrato</t>
  </si>
  <si>
    <t>Doble verificación por parte de profesionales que no participaron directamente de la construcción del análisis</t>
  </si>
  <si>
    <t>Monitoreo y solicitud información de proyectos a proponentes previa reunión para la toma de desiciones, estén incluidas o no en los ordenes del día</t>
  </si>
  <si>
    <t>Generación de recomendaciones previas a la aprobación de un proyecto</t>
  </si>
  <si>
    <t>Revisión por parte de la Vicerrectoría Administrativa y Financiera, de las propuestas, convenios y contratos; que nos envían desde la Oficina Jurídica.</t>
  </si>
  <si>
    <t>Revisión por parte de la alta Dirección (comité directivo) de los proyectos en trámite.</t>
  </si>
  <si>
    <t>Profesional SIG</t>
  </si>
  <si>
    <t>Profesional Vicerrectoría Administrativa y Financiera</t>
  </si>
  <si>
    <t>Jefe Jurídica/
Profesional Líder Gestión Estratégica de Proyectos Vicerrectoría Administrativa y Financiera</t>
  </si>
  <si>
    <t>Profesional Líder Gestión Estratégica de Proyectos Vicerrectoría Administrativa y Financiera</t>
  </si>
  <si>
    <t># de veces que se detecte y se denuncie</t>
  </si>
  <si>
    <t>No. de conceptos administrativos y financieros emitidos / Proyectos aprobados con posibles impactos financieros</t>
  </si>
  <si>
    <t xml:space="preserve">No. de convenios y contratatos  revisados por la VAF / Total convenios y contratos suscritos en la univesidad </t>
  </si>
  <si>
    <t>Establecer mecanismos de socialización sobre el impacto de contar con un concepto administartivo y financieto favorable para la toma decisiones, generando conciencia de tramitar los proyectos con la debida anticipación.</t>
  </si>
  <si>
    <t>Acordar con la Secretaria General, el no tramitar algún acuerdo con impacto financiero, sin que previamente se haya emitido el concepto correspondiente.</t>
  </si>
  <si>
    <t>Falta de seguimiento a los protocolos definidos.</t>
  </si>
  <si>
    <t>Incumplimiento de los protocolos</t>
  </si>
  <si>
    <t>Ataques cibernéticos.</t>
  </si>
  <si>
    <t>Estados Financieros inconsistentes.</t>
  </si>
  <si>
    <t xml:space="preserve">Fraude Eléctronico </t>
  </si>
  <si>
    <t xml:space="preserve">   Acceso no autorizado a la banca virtual</t>
  </si>
  <si>
    <t xml:space="preserve">1. Detrimento Patrimonial.    2. Exposición   de la            información financiera de la Universidad.                      </t>
  </si>
  <si>
    <t>No fenecimiento de la cuenta debido al incumplimiento normativo y del manual de políticas contables en el desarrollo de actividades financieras</t>
  </si>
  <si>
    <t>Registros contables no consistentes con la normas expedidades por el ente regulardor en la materia</t>
  </si>
  <si>
    <t>1. Hechos economicos sobre o subestimados,
2. Sanciones Disciplinarias
3. Estados Financieros no aprobados.</t>
  </si>
  <si>
    <t>Descripción en los manuales de  funciones en las personas que manejan recursos</t>
  </si>
  <si>
    <t>Cambio de claves</t>
  </si>
  <si>
    <t>Manejo de  token</t>
  </si>
  <si>
    <t>Consultas página Web de la CGN para determinar los cambio que hayan del Marco  Normativo aplicable a la Universidad</t>
  </si>
  <si>
    <t>Verificar información que se incorpora en los Estados
Financieros acorde al Marco Normativo para Entidades del Estado y el Manual de
Políticas de la UTP</t>
  </si>
  <si>
    <t>Software de las sucursales virtuales</t>
  </si>
  <si>
    <t>Software bancario para uso de los cuentadantes</t>
  </si>
  <si>
    <t>Profesional XIII
Jefe Sección Tesorería</t>
  </si>
  <si>
    <t>Profesional XIII
Jefe Sección Tesorería
Directivo grado 17</t>
  </si>
  <si>
    <t xml:space="preserve">Jefe de seccion </t>
  </si>
  <si>
    <t xml:space="preserve">         N° de accesos no autorizados</t>
  </si>
  <si>
    <t xml:space="preserve">Nro. de Estados Financiros no  fenecidos en la vigencia auditada </t>
  </si>
  <si>
    <t>Ajustes o actualizaciones requeridos</t>
  </si>
  <si>
    <t>Desactualización de las bases de datos suministradas por las dependencias responsables o errónea certificación de los requisitos de los candidatos</t>
  </si>
  <si>
    <t>Errónea configuración de las votaciones, debido a que software requiera demasiadas configuraciones o permisos lo que podría generar fallas en las votaciones</t>
  </si>
  <si>
    <t>Fallas técnicas del servidor, o por problemas de energía eléctrica o conexión a Internet</t>
  </si>
  <si>
    <t>Omisión o retraso de respuesta por parte del funcionario encargado en la Secretaria General</t>
  </si>
  <si>
    <t>Entidades externas que no suministran soportes o información requerida para dar respuesta</t>
  </si>
  <si>
    <t xml:space="preserve">Ilegitimidad en resultados electorales </t>
  </si>
  <si>
    <t>Resultados de elecciones con errores o irregularidades</t>
  </si>
  <si>
    <t>Impugnación de resultado electorales.                                                                                                                                                                                                                                                                                        Perdida de credibilidad en el sistema electoral de la Universidad</t>
  </si>
  <si>
    <t>Vencimiento de términos para la atención de Derechos de Petición que lleguen a la Secretaria General</t>
  </si>
  <si>
    <t>No dar respuesta a un Derecho de Petición dentro de los términos establecidos por la ley</t>
  </si>
  <si>
    <t>Interposición de una Acción de Tutela.                                                                                                                                                                                                                                                                           Acciones legales en contra de la Universidad</t>
  </si>
  <si>
    <t>Elaboración de listados descentralizados por parte de las dependencias responsables</t>
  </si>
  <si>
    <t>Revisión de la configuración de las elecciones y Auditoria por parte de Control Interno</t>
  </si>
  <si>
    <t>Pruebas de simulación de las votaciones</t>
  </si>
  <si>
    <t>Radicación de los Derechos de Petición por parte de Gestión Documental donde se establece fecha de recepción</t>
  </si>
  <si>
    <t>Seguimiento por parte del funcionario encargado estableciendo dentro del calendario una alarma de aviso de la proximidad del vencimiento</t>
  </si>
  <si>
    <t>Solicitud por escrito a las dependencias internas o externas de la información requerida para la adecuada atención del Derecho de Petición con fecha máxima para aportarla</t>
  </si>
  <si>
    <t>Software Gestion de Talento Humano y Software de Registro y Control</t>
  </si>
  <si>
    <t>Software de Votaciones</t>
  </si>
  <si>
    <t>Aplicativo Gestión de Documentos</t>
  </si>
  <si>
    <t>Jefe de Gestion del Talento Humano y la directora de Admisiones registro y Control</t>
  </si>
  <si>
    <t>Jefe y profesional de Control Interno</t>
  </si>
  <si>
    <t>Ingeniero de Sistemas asignado a las elecciones</t>
  </si>
  <si>
    <t>Planta y transitorio</t>
  </si>
  <si>
    <t>Contrato prestación de servicios</t>
  </si>
  <si>
    <t>Secretaria General/Contrato  prestación de servicios</t>
  </si>
  <si>
    <t>Profesional grado 15/  Coordinador de desarrollo
Profesional I</t>
  </si>
  <si>
    <t>Nùmero de impugnaciones electorales</t>
  </si>
  <si>
    <t>Nùmero de Acciones de Tutela o Demandas por la no atención de Derechos de Petición</t>
  </si>
  <si>
    <t>Falta de Tiempo para hacer las pruebas respectiva.</t>
  </si>
  <si>
    <t>Daño físico en algunos de los servidores que alojan las aplicaciones institucionales</t>
  </si>
  <si>
    <t>Software con errores de funcionamiento</t>
  </si>
  <si>
    <t>Reprocesos de revisión y ajuste de código o de datos inconsistentes.</t>
  </si>
  <si>
    <t>Software en funcionamiento sin cumplir todas las especificaciones del usuario, con problemas de funcionamiento, mala toma de desiciones y mala imagen de la dependencia</t>
  </si>
  <si>
    <t>No disponibilidad de  los servidores que soportan las aplicaciones institucionales.</t>
  </si>
  <si>
    <t>Debido a una falla en alguna de los elementos que proveen acceso al servidor o algunas de las partes de los servidores, se puede ver afectado el acceso a las aplicaciones que estén instaladas en dicho servidor</t>
  </si>
  <si>
    <t xml:space="preserve">Falla en la prestación del servicio, paralisis de los servicios, retrasos en las actividades propias de las dependencias, mala imagen. </t>
  </si>
  <si>
    <t>Revisión de casos reportados en el ServiceDesk</t>
  </si>
  <si>
    <t>Software de Monitoreo de los servidores y reestablecimiento de los mismos</t>
  </si>
  <si>
    <t>Profesional I</t>
  </si>
  <si>
    <t>Nro de Errores graves en aplicativos / Total de Errores en aplicativos reportados por semestre</t>
  </si>
  <si>
    <t xml:space="preserve">No. de minutos que los servidores estan disponibles/((365x24x60)/2)
</t>
  </si>
  <si>
    <t>&lt;8%</t>
  </si>
  <si>
    <t>&gt;95%</t>
  </si>
  <si>
    <t>Realizar ajustes de las aplicaciones para cumplir con los requerimientos solicitados</t>
  </si>
  <si>
    <t>Monitoreo constante y contratos de soporte</t>
  </si>
  <si>
    <t>Falta de seguimiento a los procesos de contratación.</t>
  </si>
  <si>
    <t>Error u omisión en la divulgación y/o publicación de información contractual</t>
  </si>
  <si>
    <t>Personal no idóneo que no atiende los valores de la institución o del servicio público</t>
  </si>
  <si>
    <t>Presión externa  al personal de control interno para favorecer a terceros</t>
  </si>
  <si>
    <t>Incumplimiento de las normas que reglamentan el PEI como carta de navegación académica y, las orientaciones institucionales para el diseño y renovación curricular de los programas académicos en la Universidad.</t>
  </si>
  <si>
    <t>Que la comunidad educativa no entienda como pueden aplicar en los programas académicos y en las prácticas educativas los lineamientos expuestos en el PEI y las orientaciones institucionales para la renovación curricular, esto debido a la baja formación de los docentes en temas curriculares, en pedagogía y en didáctica.</t>
  </si>
  <si>
    <t>No disponer de los recursos requeridospara la implemetación de propuestas curriculares y prácticas educativas innovadoras, flexibles, pertinentes e integradoras, lo cual impediría el cumplimiento de los lineamientos.</t>
  </si>
  <si>
    <t>Incumplimiento de los plazos dispuestos por Colombia Compra Eficiente para publicar en el Secop II</t>
  </si>
  <si>
    <t>Demora de mas de tres dias habiles para cargar la documetacion contractual en la plataforma SECOP II</t>
  </si>
  <si>
    <t>Investigación disciplinaria por omisión (establecidos por la ley y las circulares de Colombia Compra)</t>
  </si>
  <si>
    <t>Vencimiento de terminos legales de la gestión contractual</t>
  </si>
  <si>
    <t>Carga laboral adicional</t>
  </si>
  <si>
    <t>Favorecimiento en informes de auditoria o evaluación por intereses personales</t>
  </si>
  <si>
    <t>Manipulación de informes de control interno, a través de la omisión de posibles actos de corrupción o irregularidades administrativas</t>
  </si>
  <si>
    <t>Información deficiente para la alta dirección que permita tomar decisiones para la mejora
Investigaciones disciplinarias
Afectación del buen nombre y reconocimiento de la Universidad</t>
  </si>
  <si>
    <t>No cumplimiento del Proyecto Educativo Institucional y las orientaciones institucionales para la renovación curricular.</t>
  </si>
  <si>
    <t>Que el Proyecto Educativo Institucional- PEI y, los documentos institucionales para la renovaicón curricular se queden como un documento escrito y no se haga realidad.</t>
  </si>
  <si>
    <t>Currículos desactualizados que no responden a los lineamientos institucionales, a las necesidades del contexto y, los desarrollos científicos de las disciplinas.
Estudiantes con bajas competencias en formación humana, pensamiento crítico, ciudadanía y democracia y, compromiso con la sostenibilidad ambiental.
Egresados sin la identidad institucional de la UTP</t>
  </si>
  <si>
    <t>Error en la expedición de certificados de estudios que solicitan los estudiantes con información especial</t>
  </si>
  <si>
    <t>Omisión, inexactitud o adulteración  de información en los certificados de estudios con información especial expedidos por la Universidad</t>
  </si>
  <si>
    <t>1. Expedición de certificados de estudios fuera de los lineamientos establecidos en normas internas vigente
2. . Estudiante certificado con información que no corresponde a su historial académico
3. Expedición de certificados que no son competencia de Admisiones, Registro y Control Académico 
4. Afectación del buen nombre de la Universidad y la credibilidad de la Dependencia</t>
  </si>
  <si>
    <t>Plataforma SECOP II</t>
  </si>
  <si>
    <t>Verificacion de la aplicación del Manual de auditoria que incluye el marco ético para la auditoria interna en la Universidad</t>
  </si>
  <si>
    <t>Verificacion de la aplicación de Procedimientos documentados de auditoria de control interno en el sistema integral de gestión</t>
  </si>
  <si>
    <t>Registro de las sesiones de acompañamiento a los programas académicos.
Informe de acompañamiento a los programas académicos</t>
  </si>
  <si>
    <t>Matriz de Seguimiento y control a los certificados académicos</t>
  </si>
  <si>
    <t>Reuniones y actas de revisión de certificados acádemicos</t>
  </si>
  <si>
    <t>Automatizar los certificados, para que estos sean expedidos por el sistema de Información</t>
  </si>
  <si>
    <t>ABOGADOS
AUXILIARES</t>
  </si>
  <si>
    <t>Jefe de Control Interno</t>
  </si>
  <si>
    <t>Contratista:</t>
  </si>
  <si>
    <t>Ejecutivo 26
Asistencial 23
Asistencial III - Pregrado y Posgrado
Técnico 18
Asistencial III - Certificados</t>
  </si>
  <si>
    <t>Ejecutivo 26
Asistencial III - Certificados</t>
  </si>
  <si>
    <t>Número de publicaciones en el Secop II extemporaneas o no efectuadas.</t>
  </si>
  <si>
    <t>No. De  investigaciones al personal de control interno derivadas de hechos de corrupción</t>
  </si>
  <si>
    <t># de programas académicos con currículos actualizados/ Meta propuesta de programas académicos con currículos actualizados</t>
  </si>
  <si>
    <t>No. De hallazgos en la revisión</t>
  </si>
  <si>
    <t xml:space="preserve">Sensibilización sobre los plazos establecidos por Gestión de la Contratación </t>
  </si>
  <si>
    <t>COMUNICACIONES</t>
  </si>
  <si>
    <t>Renovación curricular</t>
  </si>
  <si>
    <t>Vicerrectoría Académica,
Facultades y programas académicos</t>
  </si>
  <si>
    <t>PRIORIDAD
INICIAL 
(Riesgo inherente)</t>
  </si>
  <si>
    <t>CALIFICACIÓN DEL RIESGO RESIDUAL</t>
  </si>
  <si>
    <t>PRIORIZACIÓN INICIAL</t>
  </si>
  <si>
    <t>R14</t>
  </si>
  <si>
    <t>R9</t>
  </si>
  <si>
    <t>R17</t>
  </si>
  <si>
    <t>R3, R4</t>
  </si>
  <si>
    <t>R7</t>
  </si>
  <si>
    <t>R19</t>
  </si>
  <si>
    <t>R12, R13</t>
  </si>
  <si>
    <t>R5</t>
  </si>
  <si>
    <t>R18</t>
  </si>
  <si>
    <t>R8, R20</t>
  </si>
  <si>
    <t>R11</t>
  </si>
  <si>
    <t>R6, R15, R16</t>
  </si>
  <si>
    <t>R10</t>
  </si>
  <si>
    <t>R1, R2, R21</t>
  </si>
  <si>
    <t>FUERTE</t>
  </si>
  <si>
    <t>ACEPTABLE</t>
  </si>
  <si>
    <t>DEBIL</t>
  </si>
  <si>
    <t>INEXISTENTE</t>
  </si>
  <si>
    <t>VALORACIÓN DEL CONTROL</t>
  </si>
  <si>
    <t>Vicerrecotia Académica
Facultades</t>
  </si>
  <si>
    <t>Juridica
Compras</t>
  </si>
  <si>
    <t>CUMPLIMIENTO_TOTAL</t>
  </si>
  <si>
    <t>Pendiente Evaluación de eficacia</t>
  </si>
  <si>
    <t>Sin evaluación de eficiacia por no cumplimiento de la acción</t>
  </si>
  <si>
    <t>Eficaz</t>
  </si>
  <si>
    <t>No eficaz</t>
  </si>
  <si>
    <t>El promedio de cumplimiento de los proyectos del pilar de gestión es de 55,32%, lo que corresponde a un avance esperado a la fecha del reporte</t>
  </si>
  <si>
    <t>Sin problemas ni limitantes</t>
  </si>
  <si>
    <t>CONTINUA LA ACCIÓN ANTERIOR</t>
  </si>
  <si>
    <t>Realizar los correctivos que den lugar acordados con la interventoría /supervisión y la oficina jurídica</t>
  </si>
  <si>
    <t xml:space="preserve">Interventor/Supervisor </t>
  </si>
  <si>
    <t xml:space="preserve">Realizar plan de mejoramiento </t>
  </si>
  <si>
    <t xml:space="preserve">Profesional  PDI 
Interventor/Supervisor </t>
  </si>
  <si>
    <t xml:space="preserve">En cuanto a la ejecución de los contratos 2022 y 2023, y proyectos especiales, se cuenta con una ejecución adecuada de los mismos. 
Actualmente en ejeución 
</t>
  </si>
  <si>
    <t>El sistema de alertas ha permitido llevar un control a los supervisores de los contratos a cargo puesto permite evidenciar ocn tiempo necesidades de adición , prorrogas, reinicios entre otras actividades</t>
  </si>
  <si>
    <t>Este apoyo al seguimiento permite apoyar a los supervisores en revisar detllaes generales a los inormes de contratistas como avances, productos cargados, fechas, certificaciones</t>
  </si>
  <si>
    <t>Esta formato ha permitido que los interventores y supervisores previo a radicar pólizas a Gestión de la contratación, puedan revisarlas e identificar inconsistencias</t>
  </si>
  <si>
    <t xml:space="preserve">Se han venido  socializando al interior de la oficina de Planeación los Tips informativos  frente a los procesos de contratación y manual de interventoría lo que permite manternerlos informados para hacer un ejercicio adecuado </t>
  </si>
  <si>
    <t>Se cuenta con un profesional desigando para realizar el seguimiento y control como apoyo a la interventoría y supervisión en la verificación de informes, generación de alertas</t>
  </si>
  <si>
    <t>El indicador de equilibrio financiero durante el II trimestre del 2023, indica que el total de los ingresos (recaudo + recursos del balance) obtenidos por la Universidad a la fecha soportan el 93% de los compromisos.
No obstante, vale la pena mencionar que con los ingresos obtenidos a la fecha si se cubre el 100% de los pagos realizados a los compromisos adquiridos durante el II trimestre por valor de $91.959.680.952,94 cumpliendo con el pago de los compromisos previamente certificados.
Nota: Si bien se incluye el monitoreo trimestral del equilibrio financiero, es importante precisar que para este indicador la meta se ha establecido al cierre de la vigencia, razón por la cual su resultado definitivo se medirá al cierre del año. Es por ello que se darán avances cualitativos de manera trimestral, dado que los resultados parciales del indicador no son comparables.</t>
  </si>
  <si>
    <t>Los controles implementados han permitido mantener un control y generar las alertas correspondientes para el manejo presupuestal.</t>
  </si>
  <si>
    <t>RIESGO CONTROLADO</t>
  </si>
  <si>
    <t>No se ha presentado pérdida de confiencialidad de la información.</t>
  </si>
  <si>
    <t>Se mantiene el control, aunque desde la VICEAdy F, se firmó por cada colaborador un "Acuerdo de Confidencialidad"</t>
  </si>
  <si>
    <t>De los 22 acuerdos generados por el Consejo Académico y Superior que impactan financieramente a la universidad, analizados a fecha de corte 30 de junio de 2023, se pudo verificar 18 de estos a través de los conceptos administrativos y financieros enviados por medio de memorandos</t>
  </si>
  <si>
    <t>Se ha realizado la doble verificación a los conceptos emitidos</t>
  </si>
  <si>
    <t>Se ha solicitado la información a los proponentes cuando no está completa</t>
  </si>
  <si>
    <t>Se ha realizado las recomendaciones previas</t>
  </si>
  <si>
    <t>Ya inició el curso de Educación financiera en donde se incluirá un capítulo del tema. A la fecha no se ha desarrollado.</t>
  </si>
  <si>
    <t>Se recibe por parte de la Secretaria General el orden del día de las sesiones a realizarse para el comité directivo donde se analizan muchas de las decisiones a presentar en el Consejo Superior, en el cual vienen adjunto las propuestas de acuerdos para su respectivo análisis y emisión de concepto</t>
  </si>
  <si>
    <t>Este porcentaje corresponde a la revisión total de los Contratos y Convenios remitidos por Jurídica que fueron revisados por Gestión Estratégica de Proyectos Especiales de la Vicerretoría Administrativa y Financiera</t>
  </si>
  <si>
    <t>El control  se aplica de manera efectiva. Desde la VAF se revisaron las solicitudes recepcionadas, lo cual queda registrado mediante el Aplicativo de Memorandos o comunciación interna.</t>
  </si>
  <si>
    <t>Se realizó el seguimiento por parte de la Alta Dirección en 11 reuniones del Comité directivo con corte al 30 de junio de 2023,</t>
  </si>
  <si>
    <t>Con corte al 30 Junio no se  presentarpn accesos no autorizados a las sucursales</t>
  </si>
  <si>
    <t xml:space="preserve">Los EEFF del año 2022 no fueron auditados por parte de la CGR por lo tanto no se tienen fenecimientos </t>
  </si>
  <si>
    <t xml:space="preserve">El cambio de claves se tiene como un parametro obligatorio con las entidades finacieras </t>
  </si>
  <si>
    <t xml:space="preserve">El uso del dispositivo es obligatorio para el ingreso de todas las sucursales bancarias </t>
  </si>
  <si>
    <t>Se está aplicando el nuevo marco normativo de la CGN con base a la res 331 de 2022</t>
  </si>
  <si>
    <t>Se está realizando la revisión periodica de los hechos económicos registrados en la contabilidad a fin de poder garantizar la fiabilidad de la información contable</t>
  </si>
  <si>
    <t>No se ha se ha presentado ninguna imugnacion de los resultados electorales</t>
  </si>
  <si>
    <t>El control del indicador ha sido efectivo</t>
  </si>
  <si>
    <t>El control ha sido efectivo</t>
  </si>
  <si>
    <t>Se encontrar 34 errores en los aplicativos de 1472 casos reportados en el software de Aranda.  Con este insumo de van a programar acciones de mejora para corregirlos.  
El riesgo se mantiene en el rango establecido 0,02%.</t>
  </si>
  <si>
    <t>se tuvo que apagar los servidores durante 2 horas (120) por temas de mantenimiento de aire acondicionado</t>
  </si>
  <si>
    <t>No se han tenido problemas con el control establecido, el riesgo se manteniene en rango establecido</t>
  </si>
  <si>
    <t>No se han tenido problemas con el control, el evento presentado ha sido controlado, pero se debe seguir monitoreando.</t>
  </si>
  <si>
    <t>Con la información encontrada se deben implementar accciones de mejora para la eliminación de estos errores y ya hay algunos que estan programados para realizarse.</t>
  </si>
  <si>
    <t>monitoreo constante y mantenimientos preventivos</t>
  </si>
  <si>
    <t>De los 1877 procesos publicados en el Secop, 52 fueron publicados de forma exremporánea, y hubo 0 procesos no publicados.</t>
  </si>
  <si>
    <t>ha sido efectivo</t>
  </si>
  <si>
    <t>El seguimiento es continuo</t>
  </si>
  <si>
    <t>No se han realizado investigaciones a los colaboradores que hacen parte del equipo de Control Interno</t>
  </si>
  <si>
    <t>Se sigue el manual de auditoria de la Oficina de Control Interno</t>
  </si>
  <si>
    <t>Se sigue el procedimiento de auditoria (Ver papeles de trabajo asociados a la auditoría)</t>
  </si>
  <si>
    <t>De los 112 programas de pregrado y posgrado, se tiene como meta al año 2023el 40% de los programa con curriculos renovados. (44 programas).                                                                                   A la fecha 34 programas (30% de la meta) han actualizado sus curriculos de acuerdo al PEI, la política académica curricular y las orientaciones institucionales para la renovación curricular, lo que representa el 77% de avance.</t>
  </si>
  <si>
    <t xml:space="preserve">Todos los programas deben actualizar los currículos en relación con el PEI y las Orientaciones Institucionales para la Renovación Curricular. Sin embargo, el proceso de actualización de las propuestas curriculares depende de la dinámica de cada programa, los comités curriculares y, el  acompañamiento que sea requerido por cada uno al equipo de la Vicerrectoría Académica, el cual se les brinda de manera oportuna. </t>
  </si>
  <si>
    <t>Para el año se han priorizado algunos programas para el acompañamiento en la renovación curricular, en aras de avanzar en la articulación de las propuestas de los programas con los lineamientos institucionales y que dichos programas puedan recibir el aval del comité central de curriculo o posgrados según corresponda</t>
  </si>
  <si>
    <t>La Vicerrectoría Académica y su equipo de renovación curricular  trabaja permanentemente acompañando a los programas que lo requieran y, en la construcción de lineamientos  para la comunidad universitaria, que orienten la construcción de propuestas curriculares de acuerdo con el PEI.</t>
  </si>
  <si>
    <t>Se han realizado 5999 certificados, en seguimiento realizado en el mes de mayo no se encontraron inconsistencias en los certificados
Se actualiza la estadistica de certificados en el archivo drive https://docs.google.com/spreadsheets/d/1zWhZ-NzlPzKWmeN43zUyrV6coK4B4yrf/edit?usp=sharing&amp;ouid=115878616014962490313&amp;rtpof=true&amp;sd=true
Esta pendiente la actualización de las actualizaciones de las plantillas de certificados</t>
  </si>
  <si>
    <t>Actualización diaria de la realización de certificados de estudio
https://docs.google.com/spreadsheets/d/1zWhZ-NzlPzKWmeN43zUyrV6coK4B4yrf/edit?usp=sharing&amp;ouid=115878616014962490313&amp;rtpof=true&amp;sd=true</t>
  </si>
  <si>
    <t>Se realizo el seguimiento correspondiente a enero-abril en el mes de mayo para la segunda semana de agosto se relizara el correspondiente a mayo-Julio.</t>
  </si>
  <si>
    <t>dentro del cuadro de control a las demandas de gestión de la dependencia se tiene incluidas las actualizaciones a los Certificados por documentos digitales y la Actualización nuevos tipos de certificados
https://docs.google.com/spreadsheets/d/163ZZQPhDxxtKM0GAJex-PaOKPjFyvy_T/edit?usp=sharing&amp;ouid=115878616014962490313&amp;rtpof=true&amp;sd=true</t>
  </si>
  <si>
    <t>A la fecha se cuenta 3 activos de conocimiento que cuentan con  soporte de uso por parte de usuarios finales</t>
  </si>
  <si>
    <t>Actualmente se cuenta con 118 grupos de investigación  reconocidos por MinCiencias, en las siguientes categorías: 
A1: 14
A: 24
B: 30
C: 42
SC: 8</t>
  </si>
  <si>
    <t xml:space="preserve">Actualmente se cuenta con 172  investigadores  reconocidos por MinCiencias, en las siguientes categorías: 
Émerito: 1
Sénior: 40
Asociado: 41
Junior: 90
</t>
  </si>
  <si>
    <t xml:space="preserve">Se ha actualizado el inventario de activos de conocimiento y se han caracterizado con TRL 15 nuevos activos </t>
  </si>
  <si>
    <t>Se han realizado 6 Jornadas de Sensibilización del Estatuto de Propiedad Intelectual entre la comunidad universitaria</t>
  </si>
  <si>
    <t>Se abrió una ventanilla para finanaciación de proyectos de desarrollo tecnológico  e innovación orientada a finanaciar la validación en entorno relevante de 5 activos de conocimiento con un TRL mayor o igual a 5</t>
  </si>
  <si>
    <t>Se están realizando convocatorias períodicas para la financiaciónde proyectos de investigación de los Grupos y productos (Libros, artículos)</t>
  </si>
  <si>
    <t xml:space="preserve">Se esta realizando periodicamente programas de formación para los investigadores en diferentes temáticas. </t>
  </si>
  <si>
    <t>Se esta revisando para actualización el Acuerdo y Resolución que reglamenta lo relacionado a la investigación.</t>
  </si>
  <si>
    <t>La aplicación de los controles existentes permiten la generación de productos a los grupos de investigación e investigadores que impacten la medición realizada por MinCiencias</t>
  </si>
  <si>
    <t xml:space="preserve">A la fecha de corte se realizaron todas las actualizaciones a los estados financieros acorde con el marco normativo emitido por la CGN - Resolución  No. 331 del 2022; actualmente no hay nuevas actualizaciones por parte de la CGN sin embargo se mantien un constante monitoero de la página WEB de los diferentes entes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</si>
</sst>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mm/yyyy;@"/>
    <numFmt numFmtId="165" formatCode="yyyy\-mm\-dd;@"/>
    <numFmt numFmtId="166" formatCode="dd/mm/yyyy;@"/>
  </numFmts>
  <fonts count="49" x14ac:knownFonts="1">
    <font>
      <sz val="10"/>
      <name val="Arial"/>
    </font>
    <font>
      <sz val="9"/>
      <name val="Arial"/>
      <family val="2"/>
    </font>
    <font>
      <b/>
      <sz val="8"/>
      <name val="Arial"/>
      <family val="2"/>
    </font>
    <font>
      <sz val="8"/>
      <name val="Arial"/>
      <family val="2"/>
    </font>
    <font>
      <sz val="10"/>
      <name val="Arial"/>
      <family val="2"/>
    </font>
    <font>
      <b/>
      <sz val="10"/>
      <name val="Arial"/>
      <family val="2"/>
    </font>
    <font>
      <sz val="10"/>
      <name val="Arial"/>
      <family val="2"/>
    </font>
    <font>
      <b/>
      <sz val="11"/>
      <name val="Tahoma"/>
      <family val="2"/>
    </font>
    <font>
      <b/>
      <sz val="8"/>
      <name val="Tahoma"/>
      <family val="2"/>
    </font>
    <font>
      <sz val="8"/>
      <name val="Tahoma"/>
      <family val="2"/>
    </font>
    <font>
      <b/>
      <sz val="10"/>
      <name val="Tahoma"/>
      <family val="2"/>
    </font>
    <font>
      <b/>
      <sz val="6"/>
      <name val="Tahoma"/>
      <family val="2"/>
    </font>
    <font>
      <sz val="8"/>
      <name val="Calibri"/>
      <family val="2"/>
      <scheme val="minor"/>
    </font>
    <font>
      <b/>
      <sz val="13"/>
      <name val="Calibri"/>
      <family val="2"/>
      <scheme val="minor"/>
    </font>
    <font>
      <sz val="9"/>
      <name val="Calibri"/>
      <family val="2"/>
      <scheme val="minor"/>
    </font>
    <font>
      <b/>
      <sz val="10"/>
      <name val="Calibri"/>
      <family val="2"/>
      <scheme val="minor"/>
    </font>
    <font>
      <sz val="10"/>
      <name val="Calibri"/>
      <family val="2"/>
      <scheme val="minor"/>
    </font>
    <font>
      <sz val="13"/>
      <name val="Calibri"/>
      <family val="2"/>
      <scheme val="minor"/>
    </font>
    <font>
      <sz val="6"/>
      <name val="Calibri"/>
      <family val="2"/>
      <scheme val="minor"/>
    </font>
    <font>
      <b/>
      <sz val="8"/>
      <name val="Calibri"/>
      <family val="2"/>
      <scheme val="minor"/>
    </font>
    <font>
      <sz val="7"/>
      <name val="Calibri"/>
      <family val="2"/>
      <scheme val="minor"/>
    </font>
    <font>
      <b/>
      <sz val="12"/>
      <name val="Calibri"/>
      <family val="2"/>
      <scheme val="minor"/>
    </font>
    <font>
      <b/>
      <sz val="14"/>
      <name val="Calibri"/>
      <family val="2"/>
      <scheme val="minor"/>
    </font>
    <font>
      <sz val="8"/>
      <color theme="1"/>
      <name val="Arial"/>
      <family val="2"/>
    </font>
    <font>
      <sz val="14"/>
      <name val="Calibri"/>
      <family val="2"/>
      <scheme val="minor"/>
    </font>
    <font>
      <sz val="16"/>
      <name val="Calibri"/>
      <family val="2"/>
      <scheme val="minor"/>
    </font>
    <font>
      <sz val="7"/>
      <name val="Arial"/>
      <family val="2"/>
    </font>
    <font>
      <b/>
      <sz val="18"/>
      <name val="Calibri"/>
      <family val="2"/>
      <scheme val="minor"/>
    </font>
    <font>
      <b/>
      <sz val="10"/>
      <color theme="1"/>
      <name val="Arial"/>
      <family val="2"/>
    </font>
    <font>
      <sz val="7"/>
      <color theme="1"/>
      <name val="Calibri"/>
      <family val="2"/>
      <scheme val="minor"/>
    </font>
    <font>
      <sz val="8"/>
      <color indexed="8"/>
      <name val="Arial"/>
      <family val="2"/>
    </font>
    <font>
      <sz val="10"/>
      <color theme="1"/>
      <name val="Calibri"/>
      <family val="2"/>
      <scheme val="minor"/>
    </font>
    <font>
      <b/>
      <sz val="10"/>
      <color theme="1"/>
      <name val="Calibri"/>
      <family val="2"/>
      <scheme val="minor"/>
    </font>
    <font>
      <b/>
      <sz val="11"/>
      <name val="Arial"/>
      <family val="2"/>
    </font>
    <font>
      <sz val="10"/>
      <color theme="1"/>
      <name val="Arial"/>
      <family val="2"/>
    </font>
    <font>
      <b/>
      <sz val="8"/>
      <color theme="1"/>
      <name val="Arial"/>
      <family val="2"/>
    </font>
    <font>
      <sz val="8"/>
      <color rgb="FF000000"/>
      <name val="Calibri"/>
      <family val="2"/>
      <scheme val="minor"/>
    </font>
    <font>
      <b/>
      <sz val="7"/>
      <color rgb="FF000000"/>
      <name val="Calibri"/>
      <family val="2"/>
      <scheme val="minor"/>
    </font>
    <font>
      <sz val="7"/>
      <color rgb="FF000000"/>
      <name val="Calibri"/>
      <family val="2"/>
      <scheme val="minor"/>
    </font>
    <font>
      <b/>
      <sz val="12"/>
      <color theme="1"/>
      <name val="Calibri"/>
      <family val="2"/>
    </font>
    <font>
      <b/>
      <sz val="11"/>
      <color theme="1"/>
      <name val="Calibri"/>
      <family val="2"/>
    </font>
    <font>
      <b/>
      <i/>
      <sz val="11"/>
      <name val="Calibri"/>
      <family val="2"/>
    </font>
    <font>
      <sz val="11"/>
      <name val="Arial"/>
      <family val="2"/>
    </font>
    <font>
      <b/>
      <i/>
      <sz val="11"/>
      <color theme="1"/>
      <name val="Calibri"/>
      <family val="2"/>
    </font>
    <font>
      <b/>
      <sz val="11"/>
      <color theme="1"/>
      <name val="Arial"/>
      <family val="2"/>
    </font>
    <font>
      <b/>
      <sz val="9"/>
      <color indexed="81"/>
      <name val="Tahoma"/>
      <family val="2"/>
    </font>
    <font>
      <sz val="9"/>
      <color indexed="81"/>
      <name val="Tahoma"/>
      <family val="2"/>
    </font>
    <font>
      <b/>
      <sz val="10"/>
      <color rgb="FF000000"/>
      <name val="Calibri"/>
      <family val="2"/>
      <scheme val="minor"/>
    </font>
    <font>
      <sz val="10"/>
      <color rgb="FF000000"/>
      <name val="Calibri"/>
      <family val="2"/>
      <scheme val="minor"/>
    </font>
  </fonts>
  <fills count="23">
    <fill>
      <patternFill patternType="none"/>
    </fill>
    <fill>
      <patternFill patternType="gray125"/>
    </fill>
    <fill>
      <patternFill patternType="solid">
        <fgColor indexed="9"/>
        <bgColor indexed="64"/>
      </patternFill>
    </fill>
    <fill>
      <patternFill patternType="solid">
        <fgColor rgb="FFFF0000"/>
        <bgColor indexed="64"/>
      </patternFill>
    </fill>
    <fill>
      <patternFill patternType="solid">
        <fgColor rgb="FFFFC000"/>
        <bgColor indexed="64"/>
      </patternFill>
    </fill>
    <fill>
      <patternFill patternType="solid">
        <fgColor rgb="FFFFFFCC"/>
        <bgColor indexed="64"/>
      </patternFill>
    </fill>
    <fill>
      <patternFill patternType="solid">
        <fgColor rgb="FFFFFF00"/>
        <bgColor indexed="64"/>
      </patternFill>
    </fill>
    <fill>
      <patternFill patternType="solid">
        <fgColor rgb="FF00B050"/>
        <bgColor indexed="64"/>
      </patternFill>
    </fill>
    <fill>
      <patternFill patternType="solid">
        <fgColor rgb="FFC00000"/>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FFFF"/>
        <bgColor indexed="64"/>
      </patternFill>
    </fill>
    <fill>
      <patternFill patternType="solid">
        <fgColor rgb="FFE8FEE9"/>
        <bgColor indexed="64"/>
      </patternFill>
    </fill>
    <fill>
      <patternFill patternType="solid">
        <fgColor rgb="FFCCFFFF"/>
        <bgColor indexed="64"/>
      </patternFill>
    </fill>
    <fill>
      <patternFill patternType="solid">
        <fgColor rgb="FF00B0F0"/>
        <bgColor indexed="64"/>
      </patternFill>
    </fill>
    <fill>
      <patternFill patternType="solid">
        <fgColor rgb="FFFFCC00"/>
        <bgColor indexed="64"/>
      </patternFill>
    </fill>
    <fill>
      <patternFill patternType="solid">
        <fgColor theme="4" tint="0.79998168889431442"/>
        <bgColor indexed="64"/>
      </patternFill>
    </fill>
    <fill>
      <patternFill patternType="solid">
        <fgColor rgb="FFFF9F9F"/>
        <bgColor indexed="64"/>
      </patternFill>
    </fill>
  </fills>
  <borders count="9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diagonal/>
    </border>
    <border>
      <left/>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right/>
      <top style="medium">
        <color indexed="64"/>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thin">
        <color rgb="FF000000"/>
      </right>
      <top/>
      <bottom/>
      <diagonal/>
    </border>
    <border>
      <left style="thin">
        <color rgb="FF000000"/>
      </left>
      <right style="thin">
        <color rgb="FF000000"/>
      </right>
      <top style="medium">
        <color rgb="FF000000"/>
      </top>
      <bottom/>
      <diagonal/>
    </border>
    <border>
      <left style="thin">
        <color rgb="FF000000"/>
      </left>
      <right style="thin">
        <color rgb="FF000000"/>
      </right>
      <top/>
      <bottom style="medium">
        <color rgb="FF000000"/>
      </bottom>
      <diagonal/>
    </border>
    <border>
      <left style="thin">
        <color rgb="FF000000"/>
      </left>
      <right/>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medium">
        <color indexed="64"/>
      </left>
      <right style="thin">
        <color rgb="FF000000"/>
      </right>
      <top/>
      <bottom/>
      <diagonal/>
    </border>
    <border>
      <left style="medium">
        <color indexed="64"/>
      </left>
      <right style="thin">
        <color rgb="FF000000"/>
      </right>
      <top/>
      <bottom style="medium">
        <color indexed="64"/>
      </bottom>
      <diagonal/>
    </border>
    <border>
      <left style="thin">
        <color rgb="FF000000"/>
      </left>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style="medium">
        <color indexed="64"/>
      </right>
      <top/>
      <bottom style="thin">
        <color rgb="FF000000"/>
      </bottom>
      <diagonal/>
    </border>
    <border>
      <left style="medium">
        <color indexed="64"/>
      </left>
      <right style="thin">
        <color rgb="FF000000"/>
      </right>
      <top style="medium">
        <color rgb="FF000000"/>
      </top>
      <bottom/>
      <diagonal/>
    </border>
    <border>
      <left style="thin">
        <color rgb="FF000000"/>
      </left>
      <right style="medium">
        <color indexed="64"/>
      </right>
      <top style="medium">
        <color rgb="FF000000"/>
      </top>
      <bottom style="thin">
        <color rgb="FF000000"/>
      </bottom>
      <diagonal/>
    </border>
    <border>
      <left style="medium">
        <color indexed="64"/>
      </left>
      <right style="thin">
        <color rgb="FF000000"/>
      </right>
      <top/>
      <bottom style="medium">
        <color rgb="FF000000"/>
      </bottom>
      <diagonal/>
    </border>
    <border>
      <left style="thin">
        <color rgb="FF000000"/>
      </left>
      <right style="medium">
        <color indexed="64"/>
      </right>
      <top style="thin">
        <color rgb="FF000000"/>
      </top>
      <bottom style="medium">
        <color rgb="FF000000"/>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9" fontId="6" fillId="0" borderId="0" applyFont="0" applyFill="0" applyBorder="0" applyAlignment="0" applyProtection="0"/>
  </cellStyleXfs>
  <cellXfs count="671">
    <xf numFmtId="0" fontId="0" fillId="0" borderId="0" xfId="0"/>
    <xf numFmtId="0" fontId="1" fillId="2" borderId="0" xfId="0" applyFont="1" applyFill="1" applyBorder="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center" vertical="center" wrapText="1"/>
    </xf>
    <xf numFmtId="0" fontId="4" fillId="2" borderId="0" xfId="0" applyFont="1" applyFill="1" applyAlignment="1">
      <alignment horizontal="center" vertical="center" wrapText="1"/>
    </xf>
    <xf numFmtId="0" fontId="1" fillId="2" borderId="0" xfId="0" applyFont="1" applyFill="1" applyBorder="1" applyAlignment="1" applyProtection="1">
      <alignment horizontal="center" vertical="center" wrapText="1"/>
    </xf>
    <xf numFmtId="0" fontId="5" fillId="0" borderId="0" xfId="0" applyFont="1"/>
    <xf numFmtId="0" fontId="0" fillId="0" borderId="0" xfId="0" applyBorder="1"/>
    <xf numFmtId="0" fontId="8" fillId="0" borderId="0" xfId="0" applyFont="1" applyBorder="1" applyAlignment="1">
      <alignment vertical="top" wrapText="1"/>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8" fillId="0" borderId="0" xfId="0" applyFont="1" applyFill="1" applyBorder="1" applyAlignment="1">
      <alignment horizontal="center" vertical="center" wrapText="1"/>
    </xf>
    <xf numFmtId="0" fontId="0" fillId="0" borderId="0" xfId="0" applyFill="1" applyBorder="1"/>
    <xf numFmtId="0" fontId="8" fillId="0" borderId="0" xfId="0" applyFont="1" applyFill="1" applyBorder="1" applyAlignment="1">
      <alignment vertical="top" wrapText="1"/>
    </xf>
    <xf numFmtId="0" fontId="11" fillId="0" borderId="0" xfId="0" applyFont="1" applyFill="1" applyBorder="1" applyAlignment="1">
      <alignment horizontal="center" vertical="center" textRotation="90" wrapText="1"/>
    </xf>
    <xf numFmtId="0" fontId="11" fillId="0" borderId="0" xfId="0" applyFont="1" applyFill="1" applyBorder="1" applyAlignment="1">
      <alignment horizontal="center" vertical="center" wrapText="1"/>
    </xf>
    <xf numFmtId="0" fontId="0" fillId="0" borderId="0" xfId="0" applyAlignment="1">
      <alignment horizontal="center"/>
    </xf>
    <xf numFmtId="0" fontId="1" fillId="2" borderId="0" xfId="0" applyFont="1" applyFill="1" applyAlignment="1" applyProtection="1">
      <alignment horizontal="center" vertical="center" wrapText="1"/>
    </xf>
    <xf numFmtId="0" fontId="4" fillId="2" borderId="0" xfId="0" applyFont="1" applyFill="1" applyAlignment="1" applyProtection="1">
      <alignment horizontal="center" vertical="center" wrapText="1"/>
    </xf>
    <xf numFmtId="0" fontId="4" fillId="0" borderId="0" xfId="0" applyFont="1"/>
    <xf numFmtId="0" fontId="14" fillId="2" borderId="0" xfId="0" applyFont="1" applyFill="1" applyAlignment="1">
      <alignment horizontal="center" vertical="center" wrapText="1"/>
    </xf>
    <xf numFmtId="0" fontId="16" fillId="2" borderId="0" xfId="0" applyFont="1" applyFill="1" applyAlignment="1">
      <alignment horizontal="center" vertical="center" wrapText="1"/>
    </xf>
    <xf numFmtId="0" fontId="13" fillId="2" borderId="0" xfId="0" applyFont="1" applyFill="1" applyBorder="1" applyAlignment="1" applyProtection="1">
      <alignment vertical="center"/>
    </xf>
    <xf numFmtId="0" fontId="16" fillId="0" borderId="24" xfId="0" applyFont="1" applyBorder="1" applyAlignment="1">
      <alignment horizontal="center"/>
    </xf>
    <xf numFmtId="0" fontId="16" fillId="0" borderId="0" xfId="0" applyFont="1" applyBorder="1" applyAlignment="1">
      <alignment horizontal="center"/>
    </xf>
    <xf numFmtId="0" fontId="16" fillId="0" borderId="0" xfId="0" applyFont="1" applyBorder="1"/>
    <xf numFmtId="0" fontId="21" fillId="0" borderId="24" xfId="0" applyFont="1" applyBorder="1" applyAlignment="1">
      <alignment horizontal="center"/>
    </xf>
    <xf numFmtId="0" fontId="21" fillId="0" borderId="0" xfId="0" applyFont="1" applyBorder="1" applyAlignment="1">
      <alignment horizontal="center"/>
    </xf>
    <xf numFmtId="0" fontId="16" fillId="0" borderId="0" xfId="0" applyFont="1" applyAlignment="1">
      <alignment horizontal="center"/>
    </xf>
    <xf numFmtId="0" fontId="16" fillId="0" borderId="0" xfId="0" applyFont="1"/>
    <xf numFmtId="0" fontId="19" fillId="0" borderId="8" xfId="0" applyFont="1" applyBorder="1" applyAlignment="1">
      <alignment horizontal="center" vertical="center"/>
    </xf>
    <xf numFmtId="0" fontId="19" fillId="0" borderId="8" xfId="0" applyFont="1" applyBorder="1" applyAlignment="1">
      <alignment horizontal="center" vertical="center" wrapText="1"/>
    </xf>
    <xf numFmtId="0" fontId="19" fillId="0" borderId="6" xfId="0" applyFont="1" applyBorder="1" applyAlignment="1">
      <alignment horizontal="center" vertical="center" wrapText="1"/>
    </xf>
    <xf numFmtId="0" fontId="12" fillId="0" borderId="0" xfId="0" applyFont="1" applyBorder="1" applyAlignment="1">
      <alignment vertical="center"/>
    </xf>
    <xf numFmtId="0" fontId="3" fillId="10"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21" fillId="0" borderId="0" xfId="0" applyFont="1" applyBorder="1" applyAlignment="1">
      <alignment horizontal="center"/>
    </xf>
    <xf numFmtId="0" fontId="16" fillId="0" borderId="4" xfId="0" applyFont="1" applyBorder="1" applyAlignment="1">
      <alignment horizontal="center" vertical="top" wrapText="1"/>
    </xf>
    <xf numFmtId="0" fontId="12" fillId="0" borderId="3" xfId="0" applyFont="1" applyBorder="1" applyAlignment="1">
      <alignment horizontal="left" vertical="center"/>
    </xf>
    <xf numFmtId="0" fontId="12" fillId="0" borderId="4" xfId="0" applyFont="1" applyBorder="1" applyAlignment="1">
      <alignment horizontal="center" vertical="top" wrapText="1"/>
    </xf>
    <xf numFmtId="0" fontId="26" fillId="12" borderId="2" xfId="0" applyFont="1" applyFill="1" applyBorder="1" applyAlignment="1">
      <alignment horizontal="center" vertical="center" wrapText="1"/>
    </xf>
    <xf numFmtId="0" fontId="2" fillId="13"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29" fillId="12"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0" fillId="7" borderId="2" xfId="0" applyFont="1" applyFill="1" applyBorder="1" applyAlignment="1">
      <alignment horizontal="center" vertical="center" wrapText="1"/>
    </xf>
    <xf numFmtId="0" fontId="30" fillId="4" borderId="2" xfId="0" applyFont="1" applyFill="1" applyBorder="1" applyAlignment="1">
      <alignment horizontal="center" vertical="center" wrapText="1"/>
    </xf>
    <xf numFmtId="0" fontId="2" fillId="10" borderId="0" xfId="0" applyFont="1" applyFill="1" applyBorder="1" applyAlignment="1">
      <alignment horizontal="center" vertical="center" textRotation="90" wrapText="1"/>
    </xf>
    <xf numFmtId="0" fontId="30" fillId="13" borderId="2" xfId="0" applyFont="1" applyFill="1" applyBorder="1" applyAlignment="1">
      <alignment horizontal="center" vertical="center" wrapText="1"/>
    </xf>
    <xf numFmtId="0" fontId="23" fillId="10" borderId="0" xfId="0" applyFont="1" applyFill="1" applyBorder="1" applyAlignment="1">
      <alignment wrapText="1"/>
    </xf>
    <xf numFmtId="0" fontId="23" fillId="10" borderId="0" xfId="0" applyFont="1" applyFill="1" applyBorder="1" applyAlignment="1">
      <alignment horizontal="center" vertical="center" wrapText="1"/>
    </xf>
    <xf numFmtId="0" fontId="2" fillId="12" borderId="2" xfId="0" applyFont="1" applyFill="1" applyBorder="1" applyAlignment="1">
      <alignment horizontal="center" vertical="center" wrapText="1"/>
    </xf>
    <xf numFmtId="0" fontId="0" fillId="10" borderId="0" xfId="0" applyFill="1" applyBorder="1"/>
    <xf numFmtId="0" fontId="2" fillId="10"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6" fillId="0" borderId="3" xfId="0" applyFont="1" applyBorder="1" applyAlignment="1">
      <alignment horizontal="center"/>
    </xf>
    <xf numFmtId="0" fontId="15" fillId="0" borderId="0" xfId="0" applyFont="1" applyFill="1" applyBorder="1" applyAlignment="1">
      <alignment vertical="center" wrapText="1"/>
    </xf>
    <xf numFmtId="0" fontId="16" fillId="0" borderId="3" xfId="0" applyFont="1" applyFill="1" applyBorder="1" applyAlignment="1"/>
    <xf numFmtId="0" fontId="16" fillId="0" borderId="0" xfId="0" applyFont="1" applyFill="1" applyBorder="1" applyAlignment="1"/>
    <xf numFmtId="0" fontId="3" fillId="10" borderId="44" xfId="0" applyFont="1" applyFill="1" applyBorder="1" applyAlignment="1">
      <alignment horizontal="center" vertical="center" wrapText="1"/>
    </xf>
    <xf numFmtId="0" fontId="12" fillId="0" borderId="0" xfId="0" applyFont="1" applyBorder="1" applyAlignment="1">
      <alignment vertical="center" wrapText="1"/>
    </xf>
    <xf numFmtId="0" fontId="16" fillId="2" borderId="2" xfId="0" applyFont="1" applyFill="1" applyBorder="1" applyAlignment="1" applyProtection="1">
      <alignment vertical="center" wrapText="1"/>
    </xf>
    <xf numFmtId="0" fontId="14" fillId="2" borderId="8" xfId="0" applyFont="1" applyFill="1" applyBorder="1" applyAlignment="1" applyProtection="1">
      <alignment horizontal="center" vertical="center" wrapText="1"/>
    </xf>
    <xf numFmtId="0" fontId="14" fillId="2" borderId="6" xfId="0" applyFont="1" applyFill="1" applyBorder="1" applyAlignment="1" applyProtection="1">
      <alignment horizontal="center" vertical="center" wrapText="1"/>
    </xf>
    <xf numFmtId="0" fontId="1" fillId="2" borderId="8"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13" fillId="2" borderId="3" xfId="0" applyFont="1" applyFill="1" applyBorder="1" applyAlignment="1" applyProtection="1">
      <alignment vertical="center"/>
    </xf>
    <xf numFmtId="0" fontId="14" fillId="2" borderId="3" xfId="0" applyFont="1" applyFill="1" applyBorder="1" applyAlignment="1" applyProtection="1">
      <alignment vertical="center" wrapText="1"/>
    </xf>
    <xf numFmtId="0" fontId="1" fillId="2" borderId="7" xfId="0"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0" fontId="13" fillId="2" borderId="4" xfId="0" applyFont="1" applyFill="1" applyBorder="1" applyAlignment="1" applyProtection="1">
      <alignment vertical="center"/>
    </xf>
    <xf numFmtId="0" fontId="14" fillId="2" borderId="7" xfId="0" applyFont="1" applyFill="1" applyBorder="1" applyAlignment="1" applyProtection="1">
      <alignment horizontal="center" vertical="center" wrapText="1"/>
    </xf>
    <xf numFmtId="0" fontId="14" fillId="2" borderId="4" xfId="0" applyFont="1" applyFill="1" applyBorder="1" applyAlignment="1" applyProtection="1">
      <alignment horizontal="center" vertical="center" wrapText="1"/>
    </xf>
    <xf numFmtId="0" fontId="4" fillId="2" borderId="0"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4" fillId="6" borderId="0" xfId="0" applyFont="1" applyFill="1" applyAlignment="1">
      <alignment horizontal="center" vertical="center" wrapText="1"/>
    </xf>
    <xf numFmtId="0" fontId="19" fillId="0" borderId="0" xfId="0" applyFont="1" applyBorder="1" applyAlignment="1">
      <alignment vertical="center" wrapText="1"/>
    </xf>
    <xf numFmtId="16" fontId="12" fillId="0" borderId="0" xfId="0" quotePrefix="1" applyNumberFormat="1" applyFont="1" applyBorder="1" applyAlignment="1">
      <alignment horizontal="center" vertical="center" wrapText="1"/>
    </xf>
    <xf numFmtId="0" fontId="12" fillId="0" borderId="0" xfId="0" quotePrefix="1" applyFont="1" applyBorder="1" applyAlignment="1">
      <alignment horizontal="center" vertical="center" wrapText="1"/>
    </xf>
    <xf numFmtId="0" fontId="3" fillId="10" borderId="43" xfId="0" applyFont="1" applyFill="1" applyBorder="1" applyAlignment="1">
      <alignment horizontal="center" vertical="center" wrapText="1"/>
    </xf>
    <xf numFmtId="0" fontId="2" fillId="10" borderId="33" xfId="0" applyFont="1" applyFill="1" applyBorder="1" applyAlignment="1">
      <alignment horizontal="center" vertical="center" wrapText="1"/>
    </xf>
    <xf numFmtId="0" fontId="33" fillId="8" borderId="32" xfId="0" applyFont="1" applyFill="1" applyBorder="1" applyAlignment="1">
      <alignment horizontal="center" vertical="center" wrapText="1"/>
    </xf>
    <xf numFmtId="0" fontId="33" fillId="4" borderId="44" xfId="0" applyFont="1" applyFill="1" applyBorder="1" applyAlignment="1">
      <alignment horizontal="center" vertical="center" wrapText="1"/>
    </xf>
    <xf numFmtId="0" fontId="3" fillId="10" borderId="23" xfId="0" applyFont="1" applyFill="1" applyBorder="1" applyAlignment="1">
      <alignment horizontal="center" vertical="center" wrapText="1"/>
    </xf>
    <xf numFmtId="0" fontId="33" fillId="6" borderId="44" xfId="0" applyFont="1" applyFill="1" applyBorder="1" applyAlignment="1">
      <alignment horizontal="center" vertical="center" wrapText="1"/>
    </xf>
    <xf numFmtId="0" fontId="33" fillId="14" borderId="33" xfId="0" applyFont="1" applyFill="1" applyBorder="1" applyAlignment="1">
      <alignment horizontal="center" vertical="center" wrapText="1"/>
    </xf>
    <xf numFmtId="0" fontId="33" fillId="7" borderId="33" xfId="0" applyFont="1" applyFill="1" applyBorder="1" applyAlignment="1">
      <alignment horizontal="center" vertical="center" wrapText="1"/>
    </xf>
    <xf numFmtId="0" fontId="0" fillId="10" borderId="0" xfId="0" applyFont="1" applyFill="1" applyAlignment="1">
      <alignment horizontal="center" vertical="center" wrapText="1"/>
    </xf>
    <xf numFmtId="0" fontId="3" fillId="10" borderId="5" xfId="0" applyFont="1" applyFill="1" applyBorder="1" applyAlignment="1">
      <alignment horizontal="center" vertical="center" wrapText="1"/>
    </xf>
    <xf numFmtId="0" fontId="23" fillId="10" borderId="43" xfId="0" applyFont="1" applyFill="1" applyBorder="1" applyAlignment="1">
      <alignment horizontal="center" vertical="center" wrapText="1"/>
    </xf>
    <xf numFmtId="0" fontId="23" fillId="10" borderId="44" xfId="0" applyFont="1" applyFill="1" applyBorder="1" applyAlignment="1">
      <alignment horizontal="center" vertical="center" wrapText="1"/>
    </xf>
    <xf numFmtId="0" fontId="23" fillId="10" borderId="5" xfId="0" applyFont="1" applyFill="1" applyBorder="1" applyAlignment="1">
      <alignment horizontal="center" vertical="center" wrapText="1"/>
    </xf>
    <xf numFmtId="0" fontId="34" fillId="10" borderId="0" xfId="0" applyFont="1" applyFill="1" applyAlignment="1">
      <alignment horizontal="center" vertical="center" wrapText="1"/>
    </xf>
    <xf numFmtId="0" fontId="34" fillId="0" borderId="0" xfId="0" applyFont="1"/>
    <xf numFmtId="0" fontId="19" fillId="0" borderId="0" xfId="0" applyFont="1" applyBorder="1" applyAlignment="1">
      <alignment horizontal="left" vertical="top" wrapText="1"/>
    </xf>
    <xf numFmtId="0" fontId="12" fillId="0" borderId="0" xfId="0" applyFont="1" applyBorder="1" applyAlignment="1">
      <alignment vertical="center" wrapText="1"/>
    </xf>
    <xf numFmtId="0" fontId="15" fillId="10" borderId="0" xfId="0" applyFont="1" applyFill="1" applyBorder="1" applyAlignment="1">
      <alignment vertical="center" wrapText="1"/>
    </xf>
    <xf numFmtId="0" fontId="19" fillId="10" borderId="0" xfId="0" applyFont="1" applyFill="1" applyBorder="1" applyAlignment="1">
      <alignment vertical="center" textRotation="90"/>
    </xf>
    <xf numFmtId="0" fontId="2" fillId="10" borderId="0" xfId="0" applyFont="1" applyFill="1" applyBorder="1" applyAlignment="1">
      <alignment horizontal="center" vertical="center" textRotation="90"/>
    </xf>
    <xf numFmtId="0" fontId="32" fillId="10" borderId="0" xfId="0" applyFont="1" applyFill="1" applyBorder="1" applyAlignment="1">
      <alignment horizontal="center" vertical="center" wrapText="1"/>
    </xf>
    <xf numFmtId="0" fontId="31" fillId="10" borderId="0" xfId="0" applyFont="1" applyFill="1" applyBorder="1" applyAlignment="1">
      <alignment horizontal="center" vertical="center"/>
    </xf>
    <xf numFmtId="0" fontId="0" fillId="10" borderId="0" xfId="0" applyFill="1" applyBorder="1" applyAlignment="1">
      <alignment horizontal="center" vertical="center" textRotation="90"/>
    </xf>
    <xf numFmtId="0" fontId="16" fillId="10" borderId="0" xfId="0" applyFont="1" applyFill="1" applyBorder="1" applyAlignment="1">
      <alignment horizontal="center"/>
    </xf>
    <xf numFmtId="0" fontId="15" fillId="10" borderId="0" xfId="0" applyFont="1" applyFill="1" applyBorder="1" applyAlignment="1">
      <alignment horizontal="center" vertical="center" wrapText="1"/>
    </xf>
    <xf numFmtId="0" fontId="19" fillId="10" borderId="0"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4" fillId="2" borderId="0" xfId="0" applyFont="1" applyFill="1" applyAlignment="1" applyProtection="1">
      <alignment horizontal="center" vertical="center" wrapText="1"/>
      <protection hidden="1"/>
    </xf>
    <xf numFmtId="0" fontId="4" fillId="6" borderId="0" xfId="0" applyFont="1" applyFill="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4" fillId="2" borderId="0" xfId="0" applyFont="1" applyFill="1" applyBorder="1" applyAlignment="1" applyProtection="1">
      <alignment horizontal="center" vertical="center" wrapText="1"/>
      <protection hidden="1"/>
    </xf>
    <xf numFmtId="0" fontId="5" fillId="2" borderId="0" xfId="0" applyFont="1" applyFill="1" applyAlignment="1" applyProtection="1">
      <alignment horizontal="center" vertical="center" wrapText="1"/>
      <protection hidden="1"/>
    </xf>
    <xf numFmtId="0" fontId="37" fillId="0" borderId="56" xfId="0" applyFont="1" applyBorder="1" applyAlignment="1">
      <alignment horizontal="center" vertical="center" wrapText="1"/>
    </xf>
    <xf numFmtId="0" fontId="38" fillId="0" borderId="57" xfId="0" applyFont="1" applyBorder="1" applyAlignment="1">
      <alignment horizontal="center" vertical="center" wrapText="1"/>
    </xf>
    <xf numFmtId="0" fontId="37" fillId="0" borderId="58" xfId="0" applyFont="1" applyBorder="1" applyAlignment="1">
      <alignment horizontal="center" vertical="center" wrapText="1"/>
    </xf>
    <xf numFmtId="0" fontId="37" fillId="0" borderId="60" xfId="0" applyFont="1" applyBorder="1" applyAlignment="1">
      <alignment horizontal="center" vertical="center" wrapText="1"/>
    </xf>
    <xf numFmtId="0" fontId="38" fillId="0" borderId="61" xfId="0" applyFont="1" applyBorder="1" applyAlignment="1">
      <alignment horizontal="center" vertical="center" wrapText="1"/>
    </xf>
    <xf numFmtId="0" fontId="15" fillId="15" borderId="47" xfId="0" applyFont="1" applyFill="1" applyBorder="1" applyAlignment="1" applyProtection="1">
      <alignment horizontal="center" vertical="center" wrapText="1"/>
    </xf>
    <xf numFmtId="0" fontId="1" fillId="2" borderId="23" xfId="0" applyFont="1" applyFill="1" applyBorder="1" applyAlignment="1">
      <alignment horizontal="center" vertical="center" wrapText="1"/>
    </xf>
    <xf numFmtId="0" fontId="19" fillId="0" borderId="0" xfId="0" applyFont="1" applyBorder="1" applyAlignment="1">
      <alignment horizontal="left" vertical="center" wrapText="1"/>
    </xf>
    <xf numFmtId="0" fontId="21" fillId="0" borderId="0" xfId="0" applyFont="1" applyBorder="1" applyAlignment="1">
      <alignment horizontal="center"/>
    </xf>
    <xf numFmtId="0" fontId="12" fillId="0" borderId="0" xfId="0" applyFont="1" applyBorder="1" applyAlignment="1">
      <alignment horizontal="center" vertical="center" wrapText="1"/>
    </xf>
    <xf numFmtId="0" fontId="4" fillId="0" borderId="59" xfId="0" applyFont="1" applyBorder="1" applyAlignment="1">
      <alignment horizontal="left" wrapText="1"/>
    </xf>
    <xf numFmtId="0" fontId="4" fillId="0" borderId="65" xfId="0" applyFont="1" applyBorder="1" applyAlignment="1">
      <alignment horizontal="left" wrapText="1"/>
    </xf>
    <xf numFmtId="0" fontId="4" fillId="0" borderId="61" xfId="0" applyFont="1" applyBorder="1" applyAlignment="1">
      <alignment horizontal="left" wrapText="1"/>
    </xf>
    <xf numFmtId="0" fontId="40" fillId="15" borderId="69" xfId="0" applyFont="1" applyFill="1" applyBorder="1" applyAlignment="1">
      <alignment horizontal="center"/>
    </xf>
    <xf numFmtId="0" fontId="40" fillId="15" borderId="70" xfId="0" applyFont="1" applyFill="1" applyBorder="1" applyAlignment="1">
      <alignment horizontal="center"/>
    </xf>
    <xf numFmtId="0" fontId="40" fillId="15" borderId="44" xfId="0" applyFont="1" applyFill="1" applyBorder="1" applyAlignment="1">
      <alignment horizontal="center"/>
    </xf>
    <xf numFmtId="0" fontId="39" fillId="0" borderId="6" xfId="0" applyFont="1" applyFill="1" applyBorder="1" applyAlignment="1"/>
    <xf numFmtId="0" fontId="40" fillId="15" borderId="82" xfId="0" applyFont="1" applyFill="1" applyBorder="1" applyAlignment="1">
      <alignment horizontal="center"/>
    </xf>
    <xf numFmtId="0" fontId="4" fillId="0" borderId="57" xfId="0" applyFont="1" applyBorder="1" applyAlignment="1">
      <alignment horizontal="left"/>
    </xf>
    <xf numFmtId="0" fontId="4" fillId="0" borderId="59" xfId="0" applyFont="1" applyBorder="1" applyAlignment="1">
      <alignment horizontal="left"/>
    </xf>
    <xf numFmtId="0" fontId="4" fillId="0" borderId="57" xfId="0" applyFont="1" applyBorder="1" applyAlignment="1">
      <alignment vertical="center" wrapText="1"/>
    </xf>
    <xf numFmtId="0" fontId="4" fillId="0" borderId="59" xfId="0" applyFont="1" applyBorder="1" applyAlignment="1">
      <alignment vertical="center" wrapText="1"/>
    </xf>
    <xf numFmtId="0" fontId="4" fillId="0" borderId="61" xfId="0" applyFont="1" applyBorder="1" applyAlignment="1">
      <alignment vertical="center" wrapText="1"/>
    </xf>
    <xf numFmtId="0" fontId="4" fillId="0" borderId="83" xfId="0" applyFont="1" applyBorder="1" applyAlignment="1">
      <alignment vertical="center" wrapText="1"/>
    </xf>
    <xf numFmtId="0" fontId="4" fillId="0" borderId="65" xfId="0" applyFont="1" applyBorder="1" applyAlignment="1">
      <alignment vertical="center" wrapText="1"/>
    </xf>
    <xf numFmtId="0" fontId="4" fillId="0" borderId="12" xfId="0" applyFont="1" applyBorder="1" applyAlignment="1">
      <alignment vertical="center" wrapText="1"/>
    </xf>
    <xf numFmtId="0" fontId="4" fillId="0" borderId="85" xfId="0" applyFont="1" applyBorder="1" applyAlignment="1">
      <alignment vertical="center" wrapText="1"/>
    </xf>
    <xf numFmtId="0" fontId="34" fillId="0" borderId="57" xfId="0" applyFont="1" applyBorder="1" applyAlignment="1">
      <alignment vertical="center" wrapText="1"/>
    </xf>
    <xf numFmtId="0" fontId="34" fillId="0" borderId="59" xfId="0" applyFont="1" applyBorder="1" applyAlignment="1">
      <alignment vertical="center" wrapText="1"/>
    </xf>
    <xf numFmtId="0" fontId="34" fillId="0" borderId="65" xfId="0" applyFont="1" applyBorder="1" applyAlignment="1">
      <alignment vertical="center" wrapText="1"/>
    </xf>
    <xf numFmtId="0" fontId="4" fillId="0" borderId="87" xfId="0" applyFont="1" applyBorder="1" applyAlignment="1">
      <alignment vertical="center" wrapText="1"/>
    </xf>
    <xf numFmtId="0" fontId="34" fillId="0" borderId="85" xfId="0" applyFont="1" applyBorder="1" applyAlignment="1">
      <alignment vertical="center" wrapText="1"/>
    </xf>
    <xf numFmtId="0" fontId="34" fillId="0" borderId="59" xfId="0" applyFont="1" applyBorder="1" applyAlignment="1">
      <alignment wrapText="1"/>
    </xf>
    <xf numFmtId="0" fontId="34" fillId="0" borderId="87" xfId="0" applyFont="1" applyBorder="1" applyAlignment="1">
      <alignment vertical="center" wrapText="1"/>
    </xf>
    <xf numFmtId="0" fontId="4" fillId="0" borderId="81" xfId="0" applyFont="1" applyBorder="1" applyAlignment="1">
      <alignment vertical="center" wrapText="1"/>
    </xf>
    <xf numFmtId="0" fontId="4" fillId="0" borderId="85" xfId="0" applyFont="1" applyFill="1" applyBorder="1" applyAlignment="1">
      <alignment vertical="center" wrapText="1"/>
    </xf>
    <xf numFmtId="0" fontId="4" fillId="0" borderId="59" xfId="0" applyFont="1" applyFill="1" applyBorder="1" applyAlignment="1">
      <alignment vertical="center" wrapText="1"/>
    </xf>
    <xf numFmtId="0" fontId="4" fillId="0" borderId="87" xfId="0" applyFont="1" applyFill="1" applyBorder="1" applyAlignment="1">
      <alignment vertical="center" wrapText="1"/>
    </xf>
    <xf numFmtId="0" fontId="12" fillId="0" borderId="0" xfId="0" applyFont="1" applyFill="1" applyBorder="1" applyAlignment="1">
      <alignment horizontal="center" vertical="center" wrapText="1"/>
    </xf>
    <xf numFmtId="0" fontId="14" fillId="2" borderId="3" xfId="0" applyFont="1" applyFill="1" applyBorder="1" applyAlignment="1" applyProtection="1">
      <alignment horizontal="center" vertical="center" wrapText="1"/>
    </xf>
    <xf numFmtId="0" fontId="1" fillId="2" borderId="6" xfId="0" applyFont="1" applyFill="1" applyBorder="1" applyAlignment="1" applyProtection="1">
      <alignment horizontal="center" vertical="center" wrapText="1"/>
    </xf>
    <xf numFmtId="0" fontId="1" fillId="2" borderId="0" xfId="0" applyFont="1" applyFill="1" applyBorder="1" applyAlignment="1" applyProtection="1">
      <alignment horizontal="center" vertical="center" wrapText="1"/>
    </xf>
    <xf numFmtId="14" fontId="15" fillId="18" borderId="44" xfId="0" applyNumberFormat="1" applyFont="1" applyFill="1" applyBorder="1" applyAlignment="1" applyProtection="1">
      <alignment horizontal="center" vertical="center"/>
      <protection locked="0"/>
    </xf>
    <xf numFmtId="0" fontId="14" fillId="2" borderId="3" xfId="0" applyFont="1" applyFill="1" applyBorder="1" applyAlignment="1" applyProtection="1">
      <alignment horizontal="center" vertical="center" wrapText="1"/>
    </xf>
    <xf numFmtId="0" fontId="15" fillId="9" borderId="10" xfId="0" applyFont="1" applyFill="1" applyBorder="1" applyAlignment="1" applyProtection="1">
      <alignment horizontal="center" vertical="center" wrapText="1"/>
    </xf>
    <xf numFmtId="0" fontId="16" fillId="2" borderId="2" xfId="0" applyFont="1" applyFill="1" applyBorder="1" applyAlignment="1" applyProtection="1">
      <alignment horizontal="center" vertical="center" wrapText="1"/>
    </xf>
    <xf numFmtId="0" fontId="1" fillId="2" borderId="0" xfId="0" applyFont="1" applyFill="1" applyBorder="1" applyAlignment="1" applyProtection="1">
      <alignment horizontal="center" vertical="center" wrapText="1"/>
    </xf>
    <xf numFmtId="0" fontId="22" fillId="15" borderId="41" xfId="0" applyFont="1" applyFill="1" applyBorder="1" applyAlignment="1" applyProtection="1">
      <alignment horizontal="center" vertical="center"/>
    </xf>
    <xf numFmtId="0" fontId="14" fillId="2" borderId="2" xfId="0" applyFont="1" applyFill="1" applyBorder="1" applyAlignment="1" applyProtection="1">
      <alignment vertical="center" wrapText="1"/>
    </xf>
    <xf numFmtId="0" fontId="12" fillId="10" borderId="2" xfId="0" applyFont="1" applyFill="1" applyBorder="1" applyAlignment="1" applyProtection="1">
      <alignment horizontal="center" vertical="center" wrapText="1"/>
    </xf>
    <xf numFmtId="0" fontId="36" fillId="6" borderId="59" xfId="0" applyFont="1" applyFill="1" applyBorder="1" applyAlignment="1">
      <alignment horizontal="center" vertical="center" wrapText="1"/>
    </xf>
    <xf numFmtId="165" fontId="38" fillId="6" borderId="59" xfId="0" applyNumberFormat="1" applyFont="1" applyFill="1" applyBorder="1" applyAlignment="1">
      <alignment horizontal="center" vertical="center" wrapText="1"/>
    </xf>
    <xf numFmtId="0" fontId="15" fillId="9" borderId="2" xfId="0" applyFont="1" applyFill="1" applyBorder="1" applyAlignment="1" applyProtection="1">
      <alignment horizontal="center" vertical="center" wrapText="1"/>
    </xf>
    <xf numFmtId="0" fontId="16" fillId="2" borderId="2" xfId="0" applyFont="1" applyFill="1" applyBorder="1" applyAlignment="1" applyProtection="1">
      <alignment horizontal="center" vertical="center" wrapText="1"/>
      <protection hidden="1"/>
    </xf>
    <xf numFmtId="0" fontId="15" fillId="9" borderId="2" xfId="0" applyFont="1" applyFill="1" applyBorder="1" applyAlignment="1" applyProtection="1">
      <alignment horizontal="center" vertical="center" wrapText="1"/>
    </xf>
    <xf numFmtId="0" fontId="2" fillId="10" borderId="0" xfId="0" applyFont="1" applyFill="1" applyBorder="1" applyAlignment="1">
      <alignment horizontal="center" vertical="center" textRotation="90"/>
    </xf>
    <xf numFmtId="0" fontId="16" fillId="2" borderId="8" xfId="0" applyFont="1" applyFill="1" applyBorder="1" applyAlignment="1" applyProtection="1">
      <alignment vertical="center" wrapText="1"/>
    </xf>
    <xf numFmtId="0" fontId="16" fillId="2" borderId="3" xfId="0" applyFont="1" applyFill="1" applyBorder="1" applyAlignment="1" applyProtection="1">
      <alignment vertical="center" wrapText="1"/>
    </xf>
    <xf numFmtId="0" fontId="16" fillId="2" borderId="3" xfId="0" applyFont="1" applyFill="1" applyBorder="1" applyAlignment="1" applyProtection="1">
      <alignment horizontal="center" vertical="center" wrapText="1"/>
    </xf>
    <xf numFmtId="0" fontId="16" fillId="2" borderId="3" xfId="0" applyFont="1" applyFill="1" applyBorder="1" applyAlignment="1" applyProtection="1">
      <alignment horizontal="center" vertical="center" wrapText="1"/>
      <protection hidden="1"/>
    </xf>
    <xf numFmtId="0" fontId="15" fillId="2" borderId="3" xfId="0" applyFont="1" applyFill="1" applyBorder="1" applyAlignment="1" applyProtection="1">
      <alignment horizontal="center" vertical="center" wrapText="1"/>
    </xf>
    <xf numFmtId="0" fontId="16" fillId="2" borderId="3" xfId="0" applyFont="1" applyFill="1" applyBorder="1" applyAlignment="1">
      <alignment horizontal="center" vertical="center" wrapText="1"/>
    </xf>
    <xf numFmtId="0" fontId="47" fillId="0" borderId="56" xfId="0" applyFont="1" applyBorder="1" applyAlignment="1">
      <alignment horizontal="center" vertical="center" wrapText="1"/>
    </xf>
    <xf numFmtId="0" fontId="47" fillId="0" borderId="66" xfId="0" applyFont="1" applyBorder="1" applyAlignment="1">
      <alignment horizontal="center" vertical="center" wrapText="1"/>
    </xf>
    <xf numFmtId="0" fontId="48" fillId="0" borderId="0" xfId="0" applyFont="1" applyBorder="1" applyAlignment="1">
      <alignment horizontal="center" vertical="center" wrapText="1"/>
    </xf>
    <xf numFmtId="0" fontId="16" fillId="2" borderId="6" xfId="0" applyFont="1" applyFill="1" applyBorder="1" applyAlignment="1" applyProtection="1">
      <alignment vertical="center" wrapText="1"/>
    </xf>
    <xf numFmtId="0" fontId="16" fillId="2" borderId="0" xfId="0" applyFont="1" applyFill="1" applyBorder="1" applyAlignment="1" applyProtection="1">
      <alignment vertical="center" wrapText="1"/>
    </xf>
    <xf numFmtId="0" fontId="16" fillId="2" borderId="0" xfId="0" applyFont="1" applyFill="1" applyBorder="1" applyAlignment="1" applyProtection="1">
      <alignment horizontal="center" vertical="center" wrapText="1"/>
    </xf>
    <xf numFmtId="0" fontId="16" fillId="2" borderId="0" xfId="0" applyFont="1" applyFill="1" applyBorder="1" applyAlignment="1">
      <alignment horizontal="center" vertical="center" wrapText="1"/>
    </xf>
    <xf numFmtId="0" fontId="47" fillId="0" borderId="58" xfId="0" applyFont="1" applyBorder="1" applyAlignment="1">
      <alignment horizontal="center" vertical="center" wrapText="1"/>
    </xf>
    <xf numFmtId="0" fontId="47" fillId="0" borderId="67" xfId="0" applyFont="1" applyBorder="1" applyAlignment="1">
      <alignment horizontal="center" vertical="center" wrapText="1"/>
    </xf>
    <xf numFmtId="14" fontId="48" fillId="0" borderId="0" xfId="0" applyNumberFormat="1" applyFont="1" applyBorder="1" applyAlignment="1">
      <alignment horizontal="center" vertical="center" wrapText="1"/>
    </xf>
    <xf numFmtId="0" fontId="47" fillId="0" borderId="64" xfId="0" applyFont="1" applyBorder="1" applyAlignment="1">
      <alignment horizontal="center" vertical="center" wrapText="1"/>
    </xf>
    <xf numFmtId="0" fontId="47" fillId="0" borderId="68" xfId="0" applyFont="1" applyBorder="1" applyAlignment="1">
      <alignment horizontal="center" vertical="center" wrapText="1"/>
    </xf>
    <xf numFmtId="0" fontId="15" fillId="0" borderId="0" xfId="0" applyFont="1" applyFill="1" applyBorder="1" applyAlignment="1" applyProtection="1">
      <alignment vertical="center" wrapText="1"/>
    </xf>
    <xf numFmtId="0" fontId="15" fillId="9" borderId="41" xfId="0" applyFont="1" applyFill="1" applyBorder="1" applyAlignment="1" applyProtection="1">
      <alignment vertical="center" wrapText="1"/>
    </xf>
    <xf numFmtId="0" fontId="15" fillId="9" borderId="42" xfId="0" applyFont="1" applyFill="1" applyBorder="1" applyAlignment="1" applyProtection="1">
      <alignment vertical="center" wrapText="1"/>
    </xf>
    <xf numFmtId="0" fontId="15" fillId="0" borderId="0" xfId="0" applyFont="1" applyFill="1" applyBorder="1" applyAlignment="1" applyProtection="1">
      <alignment vertical="center"/>
      <protection locked="0"/>
    </xf>
    <xf numFmtId="9" fontId="15" fillId="9" borderId="2" xfId="0" applyNumberFormat="1" applyFont="1" applyFill="1" applyBorder="1" applyAlignment="1" applyProtection="1">
      <alignment horizontal="center" vertical="center" wrapText="1"/>
    </xf>
    <xf numFmtId="0" fontId="15" fillId="9" borderId="2" xfId="0" applyFont="1" applyFill="1" applyBorder="1" applyAlignment="1" applyProtection="1">
      <alignment horizontal="center" vertical="center" wrapText="1"/>
      <protection hidden="1"/>
    </xf>
    <xf numFmtId="9" fontId="15" fillId="9" borderId="2" xfId="0" applyNumberFormat="1" applyFont="1" applyFill="1" applyBorder="1" applyAlignment="1" applyProtection="1">
      <alignment horizontal="center" vertical="center" wrapText="1"/>
      <protection hidden="1"/>
    </xf>
    <xf numFmtId="0" fontId="15" fillId="9" borderId="2" xfId="0" applyFont="1" applyFill="1" applyBorder="1" applyAlignment="1" applyProtection="1">
      <alignment vertical="center" wrapText="1"/>
      <protection hidden="1"/>
    </xf>
    <xf numFmtId="0" fontId="16" fillId="2" borderId="2" xfId="0" applyFont="1" applyFill="1" applyBorder="1" applyAlignment="1" applyProtection="1">
      <alignment vertical="center" wrapText="1"/>
      <protection locked="0"/>
    </xf>
    <xf numFmtId="0" fontId="16" fillId="2" borderId="2" xfId="0" applyFont="1" applyFill="1" applyBorder="1" applyAlignment="1" applyProtection="1">
      <alignment vertical="center" wrapText="1"/>
      <protection hidden="1"/>
    </xf>
    <xf numFmtId="0" fontId="16" fillId="2" borderId="2" xfId="0" applyFont="1" applyFill="1" applyBorder="1" applyAlignment="1" applyProtection="1">
      <alignment horizontal="center" vertical="center" wrapText="1"/>
      <protection locked="0" hidden="1"/>
    </xf>
    <xf numFmtId="14" fontId="16" fillId="2" borderId="2" xfId="0" applyNumberFormat="1" applyFont="1" applyFill="1" applyBorder="1" applyAlignment="1" applyProtection="1">
      <alignment horizontal="center" vertical="center" wrapText="1"/>
      <protection locked="0"/>
    </xf>
    <xf numFmtId="0" fontId="16" fillId="0" borderId="2" xfId="0" applyFont="1" applyFill="1" applyBorder="1" applyAlignment="1" applyProtection="1">
      <alignment horizontal="center" vertical="center" wrapText="1"/>
      <protection locked="0"/>
    </xf>
    <xf numFmtId="166" fontId="16" fillId="2" borderId="30" xfId="0" applyNumberFormat="1" applyFont="1" applyFill="1" applyBorder="1" applyAlignment="1" applyProtection="1">
      <alignment horizontal="center" vertical="center" wrapText="1"/>
      <protection locked="0"/>
    </xf>
    <xf numFmtId="14" fontId="31" fillId="2" borderId="2"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protection locked="0"/>
    </xf>
    <xf numFmtId="0" fontId="15" fillId="0" borderId="0" xfId="0" applyFont="1" applyBorder="1" applyAlignment="1">
      <alignment vertical="center" wrapText="1"/>
    </xf>
    <xf numFmtId="0" fontId="16" fillId="0" borderId="32" xfId="0" applyFont="1" applyBorder="1" applyAlignment="1">
      <alignment vertical="center" wrapText="1"/>
    </xf>
    <xf numFmtId="0" fontId="16" fillId="0" borderId="33" xfId="0" applyFont="1" applyBorder="1" applyAlignment="1">
      <alignment vertical="center" wrapText="1"/>
    </xf>
    <xf numFmtId="0" fontId="15" fillId="0" borderId="40"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42" xfId="0" applyFont="1" applyBorder="1" applyAlignment="1">
      <alignment horizontal="center" vertical="center" wrapText="1"/>
    </xf>
    <xf numFmtId="0" fontId="15" fillId="0" borderId="0" xfId="0" applyFont="1" applyBorder="1" applyAlignment="1" applyProtection="1">
      <alignment horizontal="center" vertical="center" wrapText="1"/>
      <protection hidden="1"/>
    </xf>
    <xf numFmtId="0" fontId="15" fillId="0" borderId="0" xfId="0" applyFont="1" applyBorder="1" applyAlignment="1" applyProtection="1">
      <alignment vertical="center" wrapText="1"/>
      <protection hidden="1"/>
    </xf>
    <xf numFmtId="0" fontId="16" fillId="0" borderId="0" xfId="0" applyFont="1" applyBorder="1" applyAlignment="1" applyProtection="1">
      <alignment horizontal="center" vertical="center" wrapText="1"/>
      <protection hidden="1"/>
    </xf>
    <xf numFmtId="0" fontId="16" fillId="0" borderId="32"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0" xfId="0" applyFont="1" applyBorder="1" applyAlignment="1">
      <alignment horizontal="center" wrapText="1"/>
    </xf>
    <xf numFmtId="0" fontId="15" fillId="9" borderId="2" xfId="0" applyFont="1" applyFill="1" applyBorder="1" applyAlignment="1" applyProtection="1">
      <alignment horizontal="center" vertical="center" wrapText="1"/>
    </xf>
    <xf numFmtId="0" fontId="31" fillId="0" borderId="2" xfId="0" applyFont="1" applyFill="1" applyBorder="1" applyAlignment="1" applyProtection="1">
      <alignment horizontal="center" vertical="center" wrapText="1"/>
    </xf>
    <xf numFmtId="0" fontId="16" fillId="2" borderId="2" xfId="0" applyFont="1" applyFill="1" applyBorder="1" applyAlignment="1" applyProtection="1">
      <alignment horizontal="center" vertical="center" wrapText="1"/>
      <protection locked="0"/>
    </xf>
    <xf numFmtId="0" fontId="31" fillId="10" borderId="2"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protection hidden="1"/>
    </xf>
    <xf numFmtId="0" fontId="31" fillId="2" borderId="2" xfId="0" applyFont="1" applyFill="1" applyBorder="1" applyAlignment="1" applyProtection="1">
      <alignment horizontal="center" vertical="center" wrapText="1"/>
    </xf>
    <xf numFmtId="0" fontId="16" fillId="2" borderId="30" xfId="0" applyFont="1" applyFill="1" applyBorder="1" applyAlignment="1" applyProtection="1">
      <alignment horizontal="center" vertical="center" wrapText="1"/>
      <protection locked="0"/>
    </xf>
    <xf numFmtId="0" fontId="31" fillId="2" borderId="2" xfId="0" applyFont="1" applyFill="1" applyBorder="1" applyAlignment="1" applyProtection="1">
      <alignment horizontal="center" vertical="center" wrapText="1"/>
      <protection locked="0"/>
    </xf>
    <xf numFmtId="0" fontId="16" fillId="2" borderId="3" xfId="0" applyFont="1" applyFill="1" applyBorder="1" applyAlignment="1" applyProtection="1">
      <alignment horizontal="center" vertical="center" wrapText="1"/>
    </xf>
    <xf numFmtId="0" fontId="31" fillId="2" borderId="30" xfId="0" applyFont="1" applyFill="1" applyBorder="1" applyAlignment="1" applyProtection="1">
      <alignment horizontal="center" vertical="center" wrapText="1"/>
    </xf>
    <xf numFmtId="0" fontId="15" fillId="9" borderId="10" xfId="0" applyFont="1" applyFill="1" applyBorder="1" applyAlignment="1" applyProtection="1">
      <alignment horizontal="center" vertical="center" wrapText="1"/>
    </xf>
    <xf numFmtId="0" fontId="1" fillId="2" borderId="0" xfId="0" applyFont="1" applyFill="1" applyBorder="1" applyAlignment="1" applyProtection="1">
      <alignment horizontal="center" vertical="center" wrapText="1"/>
    </xf>
    <xf numFmtId="0" fontId="15" fillId="9" borderId="30"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wrapText="1"/>
    </xf>
    <xf numFmtId="0" fontId="12" fillId="5" borderId="2" xfId="0" applyFont="1" applyFill="1" applyBorder="1" applyAlignment="1" applyProtection="1">
      <alignment horizontal="center" vertical="center" wrapText="1"/>
      <protection locked="0"/>
    </xf>
    <xf numFmtId="0" fontId="14" fillId="2" borderId="2" xfId="0" applyFont="1" applyFill="1" applyBorder="1" applyAlignment="1" applyProtection="1">
      <alignment horizontal="center" vertical="center" wrapText="1"/>
    </xf>
    <xf numFmtId="0" fontId="14" fillId="2" borderId="0" xfId="0" applyFont="1" applyFill="1" applyBorder="1" applyAlignment="1" applyProtection="1">
      <alignment horizontal="center" vertical="center" wrapText="1"/>
    </xf>
    <xf numFmtId="0" fontId="2" fillId="2" borderId="0" xfId="0" applyFont="1" applyFill="1" applyAlignment="1">
      <alignment horizontal="center" vertical="center" wrapText="1"/>
    </xf>
    <xf numFmtId="0" fontId="15" fillId="9" borderId="24" xfId="0" applyFont="1" applyFill="1" applyBorder="1" applyAlignment="1" applyProtection="1">
      <alignment horizontal="center" vertical="center" wrapText="1"/>
    </xf>
    <xf numFmtId="0" fontId="16" fillId="10" borderId="3" xfId="0" applyFont="1" applyFill="1" applyBorder="1" applyAlignment="1" applyProtection="1">
      <alignment vertical="center" wrapText="1"/>
    </xf>
    <xf numFmtId="0" fontId="16" fillId="10" borderId="0" xfId="0" applyFont="1" applyFill="1" applyBorder="1" applyAlignment="1" applyProtection="1">
      <alignment vertical="center" wrapText="1"/>
    </xf>
    <xf numFmtId="0" fontId="3" fillId="10" borderId="2" xfId="0" applyFont="1" applyFill="1" applyBorder="1"/>
    <xf numFmtId="0" fontId="2" fillId="21" borderId="2" xfId="0" applyFont="1" applyFill="1" applyBorder="1" applyAlignment="1">
      <alignment horizontal="center" vertical="center"/>
    </xf>
    <xf numFmtId="0" fontId="2" fillId="20" borderId="2" xfId="0" applyFont="1" applyFill="1" applyBorder="1" applyAlignment="1">
      <alignment horizontal="center" vertical="center"/>
    </xf>
    <xf numFmtId="0" fontId="35" fillId="3" borderId="2" xfId="0" applyFont="1" applyFill="1" applyBorder="1" applyAlignment="1">
      <alignment horizontal="center" vertical="center"/>
    </xf>
    <xf numFmtId="0" fontId="2" fillId="3" borderId="2" xfId="0" applyFont="1" applyFill="1" applyBorder="1" applyAlignment="1">
      <alignment horizontal="center" vertical="center"/>
    </xf>
    <xf numFmtId="0" fontId="3" fillId="3" borderId="2" xfId="0" applyFont="1" applyFill="1" applyBorder="1"/>
    <xf numFmtId="0" fontId="35" fillId="20" borderId="2" xfId="0" applyFont="1" applyFill="1" applyBorder="1" applyAlignment="1">
      <alignment horizontal="center" vertical="center"/>
    </xf>
    <xf numFmtId="0" fontId="2" fillId="14" borderId="2" xfId="0" applyFont="1" applyFill="1" applyBorder="1" applyAlignment="1">
      <alignment horizontal="center" vertical="center"/>
    </xf>
    <xf numFmtId="0" fontId="3" fillId="20" borderId="2" xfId="0" applyFont="1" applyFill="1" applyBorder="1"/>
    <xf numFmtId="0" fontId="35" fillId="14" borderId="2" xfId="0" applyFont="1" applyFill="1" applyBorder="1" applyAlignment="1">
      <alignment horizontal="center" vertical="center"/>
    </xf>
    <xf numFmtId="0" fontId="3" fillId="14" borderId="2" xfId="0" applyFont="1" applyFill="1" applyBorder="1"/>
    <xf numFmtId="0" fontId="2" fillId="10" borderId="0" xfId="0" applyFont="1" applyFill="1" applyBorder="1" applyAlignment="1">
      <alignment horizontal="center" vertical="center"/>
    </xf>
    <xf numFmtId="0" fontId="2" fillId="21" borderId="2" xfId="0" applyFont="1" applyFill="1" applyBorder="1" applyAlignment="1">
      <alignment horizontal="center"/>
    </xf>
    <xf numFmtId="0" fontId="35" fillId="21" borderId="2" xfId="0" applyFont="1" applyFill="1" applyBorder="1" applyAlignment="1">
      <alignment horizontal="center"/>
    </xf>
    <xf numFmtId="0" fontId="3" fillId="10" borderId="0" xfId="0" applyFont="1" applyFill="1" applyBorder="1"/>
    <xf numFmtId="0" fontId="3" fillId="10" borderId="0" xfId="0" applyFont="1" applyFill="1" applyBorder="1" applyAlignment="1"/>
    <xf numFmtId="0" fontId="16" fillId="2" borderId="30" xfId="0" applyFont="1" applyFill="1" applyBorder="1" applyAlignment="1" applyProtection="1">
      <alignment vertical="center" wrapText="1"/>
      <protection locked="0"/>
    </xf>
    <xf numFmtId="14" fontId="16" fillId="2" borderId="30" xfId="0" applyNumberFormat="1" applyFont="1" applyFill="1" applyBorder="1" applyAlignment="1" applyProtection="1">
      <alignment horizontal="center" vertical="center" wrapText="1"/>
      <protection locked="0"/>
    </xf>
    <xf numFmtId="0" fontId="16" fillId="0" borderId="30" xfId="0" applyFont="1" applyFill="1" applyBorder="1" applyAlignment="1" applyProtection="1">
      <alignment horizontal="center" vertical="center" wrapText="1"/>
      <protection locked="0"/>
    </xf>
    <xf numFmtId="14" fontId="31" fillId="2" borderId="30" xfId="0" applyNumberFormat="1" applyFont="1" applyFill="1" applyBorder="1" applyAlignment="1" applyProtection="1">
      <alignment horizontal="center" vertical="center" wrapText="1"/>
    </xf>
    <xf numFmtId="0" fontId="31" fillId="10" borderId="30" xfId="0" applyFont="1" applyFill="1" applyBorder="1" applyAlignment="1" applyProtection="1">
      <alignment horizontal="center" vertical="center" wrapText="1"/>
    </xf>
    <xf numFmtId="0" fontId="31" fillId="0" borderId="30" xfId="0" applyFont="1" applyBorder="1" applyAlignment="1" applyProtection="1">
      <alignment horizontal="center" vertical="center" wrapText="1"/>
    </xf>
    <xf numFmtId="0" fontId="31" fillId="0" borderId="30" xfId="0" applyFont="1" applyFill="1" applyBorder="1" applyAlignment="1" applyProtection="1">
      <alignment horizontal="center" vertical="center" wrapText="1"/>
    </xf>
    <xf numFmtId="166" fontId="16" fillId="2" borderId="2" xfId="0" applyNumberFormat="1" applyFont="1" applyFill="1" applyBorder="1" applyAlignment="1" applyProtection="1">
      <alignment horizontal="center" vertical="center" wrapText="1"/>
      <protection locked="0"/>
    </xf>
    <xf numFmtId="0" fontId="12" fillId="5" borderId="2" xfId="0" applyFont="1" applyFill="1" applyBorder="1" applyAlignment="1" applyProtection="1">
      <alignment horizontal="center" vertical="center" wrapText="1"/>
      <protection locked="0"/>
    </xf>
    <xf numFmtId="0" fontId="0" fillId="0" borderId="0" xfId="0" applyAlignment="1">
      <alignment vertical="center"/>
    </xf>
    <xf numFmtId="0" fontId="15" fillId="2" borderId="2" xfId="0" applyFont="1" applyFill="1" applyBorder="1" applyAlignment="1">
      <alignment horizontal="center" vertical="center" wrapText="1"/>
    </xf>
    <xf numFmtId="0" fontId="16" fillId="10" borderId="0" xfId="0" applyFont="1" applyFill="1" applyAlignment="1">
      <alignment horizontal="center" vertical="center" wrapText="1"/>
    </xf>
    <xf numFmtId="0" fontId="16" fillId="6" borderId="0" xfId="0" applyFont="1" applyFill="1" applyAlignment="1">
      <alignment horizontal="center" vertical="center" wrapText="1"/>
    </xf>
    <xf numFmtId="0" fontId="15" fillId="2" borderId="52"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88" xfId="0" applyFont="1" applyFill="1" applyBorder="1" applyAlignment="1">
      <alignment horizontal="center" vertical="center" wrapText="1"/>
    </xf>
    <xf numFmtId="0" fontId="15" fillId="2" borderId="53" xfId="0" applyFont="1" applyFill="1" applyBorder="1" applyAlignment="1">
      <alignment horizontal="center" vertical="center" wrapText="1"/>
    </xf>
    <xf numFmtId="0" fontId="16" fillId="2" borderId="53"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16" fillId="2" borderId="35"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89" xfId="0" applyFont="1" applyFill="1" applyBorder="1" applyAlignment="1">
      <alignment horizontal="center" vertical="center" wrapText="1"/>
    </xf>
    <xf numFmtId="0" fontId="16" fillId="2" borderId="55" xfId="0" applyFont="1" applyFill="1" applyBorder="1" applyAlignment="1">
      <alignment horizontal="center" vertical="center" wrapText="1"/>
    </xf>
    <xf numFmtId="0" fontId="16" fillId="10" borderId="52" xfId="0" applyFont="1" applyFill="1" applyBorder="1" applyAlignment="1">
      <alignment horizontal="center" vertical="center" wrapText="1"/>
    </xf>
    <xf numFmtId="0" fontId="15" fillId="2" borderId="0" xfId="0" applyFont="1" applyFill="1" applyAlignment="1">
      <alignment horizontal="center" vertical="center" wrapText="1"/>
    </xf>
    <xf numFmtId="0" fontId="16" fillId="0" borderId="12" xfId="0" applyFont="1" applyBorder="1" applyAlignment="1">
      <alignment vertical="center" wrapText="1"/>
    </xf>
    <xf numFmtId="0" fontId="16" fillId="0" borderId="90" xfId="0" applyFont="1" applyBorder="1" applyAlignment="1">
      <alignment vertical="center" wrapText="1"/>
    </xf>
    <xf numFmtId="0" fontId="16" fillId="2" borderId="54" xfId="0" applyFont="1" applyFill="1" applyBorder="1" applyAlignment="1">
      <alignment horizontal="center" vertical="center" wrapText="1"/>
    </xf>
    <xf numFmtId="0" fontId="16" fillId="10" borderId="53"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6" fillId="0" borderId="0" xfId="0" applyFont="1" applyBorder="1" applyAlignment="1">
      <alignment vertical="center" wrapText="1"/>
    </xf>
    <xf numFmtId="0" fontId="16" fillId="10" borderId="54"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5" fillId="10" borderId="32" xfId="0" applyFont="1" applyFill="1" applyBorder="1" applyAlignment="1">
      <alignment horizontal="center" vertical="center" wrapText="1"/>
    </xf>
    <xf numFmtId="0" fontId="15" fillId="2" borderId="32" xfId="0" applyFont="1" applyFill="1" applyBorder="1" applyAlignment="1">
      <alignment horizontal="center" vertical="center" wrapText="1"/>
    </xf>
    <xf numFmtId="0" fontId="16" fillId="10" borderId="32" xfId="0" applyFont="1" applyFill="1" applyBorder="1" applyAlignment="1">
      <alignment horizontal="center" vertical="center" wrapText="1"/>
    </xf>
    <xf numFmtId="0" fontId="16" fillId="2" borderId="32"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34" xfId="0" applyFont="1" applyFill="1" applyBorder="1" applyAlignment="1">
      <alignment horizontal="center" vertical="center" wrapText="1"/>
    </xf>
    <xf numFmtId="0" fontId="16" fillId="2" borderId="3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6" fillId="10" borderId="33" xfId="0" applyFont="1" applyFill="1" applyBorder="1" applyAlignment="1">
      <alignment horizontal="center" vertical="center" wrapText="1"/>
    </xf>
    <xf numFmtId="0" fontId="15" fillId="0" borderId="19" xfId="0" applyFont="1" applyBorder="1" applyAlignment="1">
      <alignment horizontal="center" vertical="center" wrapText="1"/>
    </xf>
    <xf numFmtId="0" fontId="16" fillId="19" borderId="35" xfId="0" applyFont="1" applyFill="1" applyBorder="1" applyAlignment="1">
      <alignment horizontal="center" vertical="center" wrapText="1"/>
    </xf>
    <xf numFmtId="0" fontId="16" fillId="0" borderId="35" xfId="0" applyFont="1" applyBorder="1" applyAlignment="1">
      <alignment horizontal="center" vertical="center" wrapText="1"/>
    </xf>
    <xf numFmtId="0" fontId="16" fillId="0" borderId="14" xfId="0" applyFont="1" applyBorder="1" applyAlignment="1">
      <alignment horizontal="center" vertical="center" wrapText="1"/>
    </xf>
    <xf numFmtId="0" fontId="16" fillId="19" borderId="14"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2" borderId="38" xfId="0" applyFont="1" applyFill="1" applyBorder="1" applyAlignment="1">
      <alignment horizontal="center" vertical="center" wrapText="1"/>
    </xf>
    <xf numFmtId="0" fontId="16" fillId="2" borderId="39"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6" fillId="2" borderId="23"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43" xfId="0" applyFont="1" applyFill="1" applyBorder="1" applyAlignment="1">
      <alignment horizontal="center" vertical="center" wrapText="1"/>
    </xf>
    <xf numFmtId="0" fontId="15" fillId="2" borderId="0" xfId="0" applyFont="1" applyFill="1" applyAlignment="1" applyProtection="1">
      <alignment horizontal="center" vertical="center" wrapText="1"/>
    </xf>
    <xf numFmtId="0" fontId="15" fillId="6" borderId="0" xfId="0" applyFont="1" applyFill="1" applyAlignment="1">
      <alignment horizontal="center" vertical="center" wrapText="1"/>
    </xf>
    <xf numFmtId="0" fontId="15" fillId="2" borderId="43"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3" xfId="0" applyFont="1" applyFill="1" applyBorder="1" applyAlignment="1">
      <alignment vertical="center" wrapText="1"/>
    </xf>
    <xf numFmtId="0" fontId="15" fillId="2" borderId="3"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6" xfId="0" applyFont="1" applyFill="1" applyBorder="1" applyAlignment="1">
      <alignment vertical="center" wrapText="1"/>
    </xf>
    <xf numFmtId="0" fontId="16" fillId="19" borderId="32" xfId="0" applyFont="1" applyFill="1" applyBorder="1" applyAlignment="1">
      <alignment horizontal="center" vertical="center" wrapText="1"/>
    </xf>
    <xf numFmtId="0" fontId="16" fillId="16" borderId="0" xfId="0" applyFont="1" applyFill="1" applyAlignment="1">
      <alignment horizontal="center" vertical="center" wrapText="1"/>
    </xf>
    <xf numFmtId="0" fontId="16" fillId="0" borderId="23" xfId="0" applyFont="1" applyBorder="1" applyAlignment="1">
      <alignment horizontal="justify" vertical="center" wrapText="1"/>
    </xf>
    <xf numFmtId="0" fontId="15" fillId="2" borderId="14" xfId="0" applyFont="1" applyFill="1" applyBorder="1" applyAlignment="1">
      <alignment horizontal="center" vertical="center" wrapText="1"/>
    </xf>
    <xf numFmtId="0" fontId="15" fillId="19" borderId="2"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0" borderId="45"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16" borderId="15" xfId="0" applyFont="1" applyFill="1" applyBorder="1" applyAlignment="1">
      <alignment horizontal="center" vertical="center" wrapText="1"/>
    </xf>
    <xf numFmtId="0" fontId="16" fillId="16" borderId="13" xfId="0" applyFont="1" applyFill="1" applyBorder="1" applyAlignment="1">
      <alignment horizontal="center" vertical="center" wrapText="1"/>
    </xf>
    <xf numFmtId="0" fontId="16" fillId="16" borderId="34" xfId="0" applyFont="1" applyFill="1" applyBorder="1" applyAlignment="1">
      <alignment horizontal="center" vertical="center" wrapText="1"/>
    </xf>
    <xf numFmtId="0" fontId="16" fillId="0" borderId="23" xfId="0" applyFont="1" applyBorder="1" applyAlignment="1">
      <alignment horizontal="justify" vertical="center"/>
    </xf>
    <xf numFmtId="0" fontId="16" fillId="16" borderId="4" xfId="0" applyFont="1" applyFill="1" applyBorder="1" applyAlignment="1">
      <alignment horizontal="center" vertical="center" wrapText="1"/>
    </xf>
    <xf numFmtId="0" fontId="16" fillId="0" borderId="5" xfId="0" applyFont="1" applyBorder="1" applyAlignment="1">
      <alignment horizontal="justify" vertical="center" wrapText="1"/>
    </xf>
    <xf numFmtId="0" fontId="16" fillId="2" borderId="10" xfId="0" applyFont="1" applyFill="1" applyBorder="1" applyAlignment="1">
      <alignment horizontal="center" vertical="center" wrapText="1"/>
    </xf>
    <xf numFmtId="0" fontId="16" fillId="19" borderId="53" xfId="0" applyFont="1" applyFill="1" applyBorder="1" applyAlignment="1">
      <alignment horizontal="center" vertical="center" wrapText="1"/>
    </xf>
    <xf numFmtId="0" fontId="16" fillId="0" borderId="32" xfId="0" applyFont="1" applyFill="1" applyBorder="1" applyAlignment="1">
      <alignment horizontal="center" vertical="center" wrapText="1"/>
    </xf>
    <xf numFmtId="0" fontId="16" fillId="0" borderId="33" xfId="0" applyFont="1" applyFill="1" applyBorder="1" applyAlignment="1">
      <alignment horizontal="center" vertical="center" wrapText="1"/>
    </xf>
    <xf numFmtId="0" fontId="48" fillId="10" borderId="57" xfId="0" applyFont="1" applyFill="1" applyBorder="1" applyAlignment="1">
      <alignment horizontal="center" vertical="center" wrapText="1"/>
    </xf>
    <xf numFmtId="0" fontId="48" fillId="10" borderId="59" xfId="0" applyFont="1" applyFill="1" applyBorder="1" applyAlignment="1">
      <alignment horizontal="center" vertical="center" wrapText="1"/>
    </xf>
    <xf numFmtId="165" fontId="48" fillId="10" borderId="59" xfId="0" applyNumberFormat="1" applyFont="1" applyFill="1" applyBorder="1" applyAlignment="1">
      <alignment horizontal="center" vertical="center" wrapText="1"/>
    </xf>
    <xf numFmtId="0" fontId="48" fillId="10" borderId="65" xfId="0" applyFont="1" applyFill="1" applyBorder="1" applyAlignment="1">
      <alignment horizontal="center" vertical="center" wrapText="1"/>
    </xf>
    <xf numFmtId="0" fontId="12" fillId="5" borderId="1" xfId="0" applyFont="1" applyFill="1" applyBorder="1" applyAlignment="1" applyProtection="1">
      <alignment horizontal="center" vertical="center" wrapText="1"/>
      <protection locked="0"/>
    </xf>
    <xf numFmtId="0" fontId="12" fillId="5" borderId="2" xfId="0" applyFont="1" applyFill="1" applyBorder="1" applyAlignment="1" applyProtection="1">
      <alignment horizontal="center" vertical="center" wrapText="1"/>
      <protection locked="0"/>
    </xf>
    <xf numFmtId="0" fontId="16" fillId="10" borderId="30" xfId="0" applyFont="1" applyFill="1" applyBorder="1" applyAlignment="1" applyProtection="1">
      <alignment horizontal="center" vertical="center" wrapText="1"/>
      <protection locked="0"/>
    </xf>
    <xf numFmtId="0" fontId="16" fillId="10" borderId="2" xfId="0" applyFont="1" applyFill="1" applyBorder="1" applyAlignment="1" applyProtection="1">
      <alignment horizontal="center" vertical="center" wrapText="1"/>
      <protection locked="0"/>
    </xf>
    <xf numFmtId="0" fontId="31" fillId="10" borderId="30" xfId="0" applyFont="1" applyFill="1" applyBorder="1" applyAlignment="1" applyProtection="1">
      <alignment horizontal="center" vertical="center" wrapText="1"/>
    </xf>
    <xf numFmtId="0" fontId="31" fillId="10" borderId="2" xfId="0" applyFont="1" applyFill="1" applyBorder="1" applyAlignment="1" applyProtection="1">
      <alignment horizontal="center" vertical="center" wrapText="1"/>
    </xf>
    <xf numFmtId="14" fontId="31" fillId="10" borderId="30" xfId="0" applyNumberFormat="1" applyFont="1" applyFill="1" applyBorder="1" applyAlignment="1" applyProtection="1">
      <alignment horizontal="center" vertical="center" wrapText="1"/>
    </xf>
    <xf numFmtId="14" fontId="31" fillId="10" borderId="2" xfId="0" applyNumberFormat="1" applyFont="1" applyFill="1" applyBorder="1" applyAlignment="1" applyProtection="1">
      <alignment horizontal="center" vertical="center" wrapText="1"/>
    </xf>
    <xf numFmtId="0" fontId="16" fillId="2" borderId="2" xfId="0" applyFont="1" applyFill="1" applyBorder="1" applyAlignment="1" applyProtection="1">
      <alignment horizontal="center" vertical="center" wrapText="1"/>
      <protection locked="0"/>
    </xf>
    <xf numFmtId="0" fontId="31" fillId="2" borderId="2" xfId="0" applyFont="1" applyFill="1" applyBorder="1" applyAlignment="1" applyProtection="1">
      <alignment horizontal="center" vertical="center" wrapText="1"/>
    </xf>
    <xf numFmtId="166" fontId="16" fillId="2" borderId="2" xfId="0" applyNumberFormat="1" applyFont="1" applyFill="1" applyBorder="1" applyAlignment="1" applyProtection="1">
      <alignment horizontal="center" vertical="center" wrapText="1"/>
      <protection locked="0"/>
    </xf>
    <xf numFmtId="0" fontId="16" fillId="2" borderId="2" xfId="0" applyFont="1" applyFill="1" applyBorder="1" applyAlignment="1" applyProtection="1">
      <alignment horizontal="center" vertical="center" wrapText="1"/>
      <protection locked="0" hidden="1"/>
    </xf>
    <xf numFmtId="0" fontId="15" fillId="2" borderId="40"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2" xfId="0" applyFont="1" applyFill="1" applyBorder="1" applyAlignment="1">
      <alignment horizontal="center" vertical="center" wrapText="1"/>
    </xf>
    <xf numFmtId="0" fontId="16" fillId="2" borderId="2" xfId="0" applyFont="1" applyFill="1" applyBorder="1" applyAlignment="1" applyProtection="1">
      <alignment horizontal="center" vertical="center" wrapText="1"/>
      <protection hidden="1"/>
    </xf>
    <xf numFmtId="0" fontId="15" fillId="0" borderId="30" xfId="0" applyFont="1" applyFill="1" applyBorder="1" applyAlignment="1" applyProtection="1">
      <alignment horizontal="center" vertical="center" wrapText="1"/>
      <protection hidden="1"/>
    </xf>
    <xf numFmtId="0" fontId="15" fillId="0" borderId="2" xfId="0" applyFont="1" applyFill="1" applyBorder="1" applyAlignment="1" applyProtection="1">
      <alignment horizontal="center" vertical="center" wrapText="1"/>
      <protection hidden="1"/>
    </xf>
    <xf numFmtId="0" fontId="15" fillId="0" borderId="30" xfId="0" applyFont="1" applyFill="1" applyBorder="1" applyAlignment="1" applyProtection="1">
      <alignment horizontal="center" vertical="center" wrapText="1"/>
      <protection locked="0"/>
    </xf>
    <xf numFmtId="0" fontId="15" fillId="0" borderId="2" xfId="0" applyFont="1" applyFill="1" applyBorder="1" applyAlignment="1" applyProtection="1">
      <alignment horizontal="center" vertical="center" wrapText="1"/>
      <protection locked="0"/>
    </xf>
    <xf numFmtId="0" fontId="31" fillId="0" borderId="30" xfId="0" applyFont="1" applyBorder="1" applyAlignment="1" applyProtection="1">
      <alignment horizontal="center" vertical="center" wrapText="1"/>
    </xf>
    <xf numFmtId="0" fontId="31" fillId="0" borderId="2" xfId="0" applyFont="1" applyBorder="1" applyAlignment="1" applyProtection="1">
      <alignment horizontal="center" vertical="center" wrapText="1"/>
    </xf>
    <xf numFmtId="0" fontId="4" fillId="2" borderId="0" xfId="0" applyFont="1" applyFill="1" applyAlignment="1" applyProtection="1">
      <alignment horizontal="center" vertical="center" wrapText="1"/>
      <protection hidden="1"/>
    </xf>
    <xf numFmtId="0" fontId="16" fillId="2" borderId="8" xfId="0" applyFont="1" applyFill="1" applyBorder="1" applyAlignment="1" applyProtection="1">
      <alignment horizontal="center" vertical="center" wrapText="1"/>
    </xf>
    <xf numFmtId="0" fontId="16" fillId="2" borderId="3" xfId="0" applyFont="1" applyFill="1" applyBorder="1" applyAlignment="1" applyProtection="1">
      <alignment horizontal="center" vertical="center" wrapText="1"/>
    </xf>
    <xf numFmtId="0" fontId="16" fillId="2" borderId="22" xfId="0" applyFont="1" applyFill="1" applyBorder="1" applyAlignment="1" applyProtection="1">
      <alignment horizontal="center" vertical="center" wrapText="1"/>
    </xf>
    <xf numFmtId="0" fontId="4" fillId="2" borderId="91"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15" fillId="9" borderId="2"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protection locked="0"/>
    </xf>
    <xf numFmtId="9" fontId="15" fillId="0" borderId="30" xfId="0" applyNumberFormat="1" applyFont="1" applyFill="1" applyBorder="1" applyAlignment="1" applyProtection="1">
      <alignment horizontal="center" vertical="center" wrapText="1"/>
      <protection locked="0"/>
    </xf>
    <xf numFmtId="0" fontId="31" fillId="0" borderId="10" xfId="0" applyFont="1" applyBorder="1" applyAlignment="1" applyProtection="1">
      <alignment horizontal="center" vertical="center" wrapText="1"/>
    </xf>
    <xf numFmtId="0" fontId="31" fillId="0" borderId="1" xfId="0" applyFont="1" applyBorder="1" applyAlignment="1" applyProtection="1">
      <alignment horizontal="center" vertical="center" wrapText="1"/>
    </xf>
    <xf numFmtId="9" fontId="15" fillId="0" borderId="10" xfId="0" applyNumberFormat="1" applyFont="1" applyFill="1" applyBorder="1" applyAlignment="1" applyProtection="1">
      <alignment horizontal="center" vertical="center" wrapText="1"/>
      <protection locked="0"/>
    </xf>
    <xf numFmtId="9" fontId="15" fillId="0" borderId="1" xfId="0" applyNumberFormat="1" applyFont="1" applyFill="1" applyBorder="1" applyAlignment="1" applyProtection="1">
      <alignment horizontal="center" vertical="center" wrapText="1"/>
      <protection locked="0"/>
    </xf>
    <xf numFmtId="0" fontId="15" fillId="2" borderId="2" xfId="0" applyFont="1" applyFill="1" applyBorder="1" applyAlignment="1" applyProtection="1">
      <alignment horizontal="center" vertical="center" wrapText="1"/>
      <protection hidden="1"/>
    </xf>
    <xf numFmtId="0" fontId="15" fillId="2" borderId="30" xfId="0" applyFont="1" applyFill="1" applyBorder="1" applyAlignment="1" applyProtection="1">
      <alignment horizontal="center" vertical="center" wrapText="1"/>
      <protection hidden="1"/>
    </xf>
    <xf numFmtId="0" fontId="15" fillId="0" borderId="10" xfId="0" applyFont="1" applyFill="1" applyBorder="1" applyAlignment="1" applyProtection="1">
      <alignment horizontal="center" vertical="center" wrapText="1"/>
      <protection hidden="1"/>
    </xf>
    <xf numFmtId="0" fontId="15" fillId="0" borderId="1" xfId="0" applyFont="1" applyFill="1" applyBorder="1" applyAlignment="1" applyProtection="1">
      <alignment horizontal="center" vertical="center" wrapText="1"/>
      <protection hidden="1"/>
    </xf>
    <xf numFmtId="0" fontId="31" fillId="0" borderId="2" xfId="0" applyFont="1" applyFill="1" applyBorder="1" applyAlignment="1" applyProtection="1">
      <alignment horizontal="center" vertical="center" wrapText="1"/>
    </xf>
    <xf numFmtId="0" fontId="15" fillId="2" borderId="2" xfId="0" applyFont="1" applyFill="1" applyBorder="1" applyAlignment="1" applyProtection="1">
      <alignment horizontal="center" vertical="center" wrapText="1"/>
    </xf>
    <xf numFmtId="0" fontId="15" fillId="2" borderId="30" xfId="0" applyFont="1" applyFill="1" applyBorder="1" applyAlignment="1" applyProtection="1">
      <alignment horizontal="center" vertical="center" wrapText="1"/>
      <protection locked="0"/>
    </xf>
    <xf numFmtId="0" fontId="15" fillId="2" borderId="2" xfId="0" applyFont="1" applyFill="1" applyBorder="1" applyAlignment="1" applyProtection="1">
      <alignment horizontal="center" vertical="center" wrapText="1"/>
      <protection locked="0"/>
    </xf>
    <xf numFmtId="0" fontId="15" fillId="2" borderId="10" xfId="0" applyFont="1" applyFill="1" applyBorder="1" applyAlignment="1" applyProtection="1">
      <alignment horizontal="center" vertical="center" wrapText="1"/>
    </xf>
    <xf numFmtId="0" fontId="15" fillId="2" borderId="30"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wrapText="1"/>
    </xf>
    <xf numFmtId="0" fontId="15" fillId="2" borderId="10"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15" fillId="9" borderId="62" xfId="0" applyFont="1" applyFill="1" applyBorder="1" applyAlignment="1" applyProtection="1">
      <alignment horizontal="center" vertical="center"/>
    </xf>
    <xf numFmtId="0" fontId="15" fillId="9" borderId="46" xfId="0" applyFont="1" applyFill="1" applyBorder="1" applyAlignment="1" applyProtection="1">
      <alignment horizontal="center" vertical="center"/>
    </xf>
    <xf numFmtId="0" fontId="15" fillId="9" borderId="47" xfId="0" applyFont="1" applyFill="1" applyBorder="1" applyAlignment="1" applyProtection="1">
      <alignment horizontal="center" vertical="center"/>
    </xf>
    <xf numFmtId="0" fontId="16" fillId="2" borderId="30" xfId="0" applyFont="1" applyFill="1" applyBorder="1" applyAlignment="1" applyProtection="1">
      <alignment horizontal="center" vertical="center" wrapText="1"/>
      <protection hidden="1"/>
    </xf>
    <xf numFmtId="0" fontId="16" fillId="2" borderId="30" xfId="0" applyFont="1" applyFill="1" applyBorder="1" applyAlignment="1" applyProtection="1">
      <alignment horizontal="center" vertical="center" wrapText="1"/>
      <protection locked="0"/>
    </xf>
    <xf numFmtId="0" fontId="16" fillId="3" borderId="30" xfId="0" applyFont="1" applyFill="1" applyBorder="1" applyAlignment="1" applyProtection="1">
      <alignment horizontal="center" vertical="center" wrapText="1"/>
      <protection locked="0"/>
    </xf>
    <xf numFmtId="0" fontId="16" fillId="3" borderId="2" xfId="0" applyFont="1" applyFill="1" applyBorder="1" applyAlignment="1" applyProtection="1">
      <alignment horizontal="center" vertical="center" wrapText="1"/>
      <protection locked="0"/>
    </xf>
    <xf numFmtId="0" fontId="16" fillId="2" borderId="10" xfId="0" applyFont="1" applyFill="1" applyBorder="1" applyAlignment="1" applyProtection="1">
      <alignment horizontal="center" vertical="center" wrapText="1"/>
      <protection locked="0"/>
    </xf>
    <xf numFmtId="0" fontId="16" fillId="2" borderId="1" xfId="0" applyFont="1" applyFill="1" applyBorder="1" applyAlignment="1" applyProtection="1">
      <alignment horizontal="center" vertical="center" wrapText="1"/>
      <protection locked="0"/>
    </xf>
    <xf numFmtId="0" fontId="31" fillId="2" borderId="30" xfId="0" applyFont="1" applyFill="1" applyBorder="1" applyAlignment="1" applyProtection="1">
      <alignment horizontal="center" vertical="center" wrapText="1"/>
    </xf>
    <xf numFmtId="0" fontId="31" fillId="10" borderId="2" xfId="0" applyFont="1" applyFill="1" applyBorder="1" applyAlignment="1" applyProtection="1">
      <alignment horizontal="center" vertical="center" wrapText="1"/>
      <protection locked="0"/>
    </xf>
    <xf numFmtId="0" fontId="31" fillId="2" borderId="2" xfId="0" applyFont="1" applyFill="1" applyBorder="1" applyAlignment="1" applyProtection="1">
      <alignment horizontal="center" vertical="center" wrapText="1"/>
      <protection locked="0"/>
    </xf>
    <xf numFmtId="0" fontId="16" fillId="0" borderId="0" xfId="0" applyFont="1"/>
    <xf numFmtId="0" fontId="15" fillId="0" borderId="2" xfId="0" applyFont="1" applyBorder="1" applyAlignment="1" applyProtection="1">
      <alignment horizontal="center" vertical="center" wrapText="1"/>
      <protection locked="0"/>
    </xf>
    <xf numFmtId="0" fontId="15" fillId="2" borderId="0" xfId="0" applyFont="1" applyFill="1" applyBorder="1" applyAlignment="1" applyProtection="1">
      <alignment horizontal="center" vertical="center"/>
    </xf>
    <xf numFmtId="0" fontId="15" fillId="9" borderId="40" xfId="0" applyFont="1" applyFill="1" applyBorder="1" applyAlignment="1" applyProtection="1">
      <alignment horizontal="center" vertical="center" wrapText="1"/>
    </xf>
    <xf numFmtId="0" fontId="15" fillId="9" borderId="41" xfId="0" applyFont="1" applyFill="1" applyBorder="1" applyAlignment="1" applyProtection="1">
      <alignment horizontal="center" vertical="center" wrapText="1"/>
    </xf>
    <xf numFmtId="0" fontId="15" fillId="18" borderId="40" xfId="0" applyFont="1" applyFill="1" applyBorder="1" applyAlignment="1" applyProtection="1">
      <alignment horizontal="center" vertical="center"/>
      <protection locked="0"/>
    </xf>
    <xf numFmtId="0" fontId="15" fillId="18" borderId="41" xfId="0" applyFont="1" applyFill="1" applyBorder="1" applyAlignment="1" applyProtection="1">
      <alignment horizontal="center" vertical="center"/>
      <protection locked="0"/>
    </xf>
    <xf numFmtId="0" fontId="15" fillId="18" borderId="42" xfId="0" applyFont="1" applyFill="1" applyBorder="1" applyAlignment="1" applyProtection="1">
      <alignment horizontal="center" vertical="center"/>
      <protection locked="0"/>
    </xf>
    <xf numFmtId="0" fontId="15" fillId="0" borderId="10"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6" fillId="2" borderId="10" xfId="0" applyFont="1" applyFill="1" applyBorder="1" applyAlignment="1" applyProtection="1">
      <alignment horizontal="center" vertical="center" wrapText="1"/>
      <protection hidden="1"/>
    </xf>
    <xf numFmtId="0" fontId="16" fillId="2" borderId="1" xfId="0" applyFont="1" applyFill="1" applyBorder="1" applyAlignment="1" applyProtection="1">
      <alignment horizontal="center" vertical="center" wrapText="1"/>
      <protection hidden="1"/>
    </xf>
    <xf numFmtId="0" fontId="16" fillId="3" borderId="10" xfId="0" applyFont="1" applyFill="1" applyBorder="1" applyAlignment="1" applyProtection="1">
      <alignment horizontal="center" vertical="center" wrapText="1"/>
      <protection locked="0"/>
    </xf>
    <xf numFmtId="0" fontId="16" fillId="3" borderId="1" xfId="0" applyFont="1" applyFill="1" applyBorder="1" applyAlignment="1" applyProtection="1">
      <alignment horizontal="center" vertical="center" wrapText="1"/>
      <protection locked="0"/>
    </xf>
    <xf numFmtId="0" fontId="31" fillId="10" borderId="10" xfId="0" applyFont="1" applyFill="1" applyBorder="1" applyAlignment="1" applyProtection="1">
      <alignment horizontal="center" vertical="center" wrapText="1"/>
    </xf>
    <xf numFmtId="0" fontId="31" fillId="10" borderId="1" xfId="0" applyFont="1" applyFill="1" applyBorder="1" applyAlignment="1" applyProtection="1">
      <alignment horizontal="center" vertical="center" wrapText="1"/>
    </xf>
    <xf numFmtId="0" fontId="31" fillId="2" borderId="10" xfId="0" applyFont="1" applyFill="1" applyBorder="1" applyAlignment="1" applyProtection="1">
      <alignment horizontal="center" vertical="center" wrapText="1"/>
    </xf>
    <xf numFmtId="0" fontId="31" fillId="2" borderId="1"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protection hidden="1"/>
    </xf>
    <xf numFmtId="0" fontId="16" fillId="2" borderId="0" xfId="0" applyFont="1" applyFill="1" applyBorder="1" applyAlignment="1" applyProtection="1">
      <alignment horizontal="center" vertical="center" wrapText="1"/>
      <protection locked="0" hidden="1"/>
    </xf>
    <xf numFmtId="0" fontId="4" fillId="2" borderId="0" xfId="0" applyFont="1" applyFill="1" applyAlignment="1">
      <alignment horizontal="center" vertical="center" wrapText="1"/>
    </xf>
    <xf numFmtId="0" fontId="15" fillId="2" borderId="8"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31" fillId="0" borderId="30" xfId="0" applyFont="1" applyFill="1" applyBorder="1" applyAlignment="1" applyProtection="1">
      <alignment horizontal="center" vertical="center" wrapText="1"/>
    </xf>
    <xf numFmtId="9" fontId="31" fillId="0" borderId="30" xfId="0" applyNumberFormat="1" applyFont="1" applyBorder="1" applyAlignment="1" applyProtection="1">
      <alignment horizontal="center" vertical="center" wrapText="1"/>
    </xf>
    <xf numFmtId="0" fontId="15" fillId="2" borderId="10" xfId="0" applyFont="1" applyFill="1" applyBorder="1" applyAlignment="1" applyProtection="1">
      <alignment horizontal="center" vertical="center" wrapText="1"/>
      <protection hidden="1"/>
    </xf>
    <xf numFmtId="0" fontId="15" fillId="2" borderId="1" xfId="0" applyFont="1" applyFill="1" applyBorder="1" applyAlignment="1" applyProtection="1">
      <alignment horizontal="center" vertical="center" wrapText="1"/>
      <protection hidden="1"/>
    </xf>
    <xf numFmtId="9" fontId="15" fillId="0" borderId="2" xfId="0" applyNumberFormat="1" applyFont="1" applyBorder="1" applyAlignment="1" applyProtection="1">
      <alignment horizontal="center" vertical="center" wrapText="1"/>
      <protection locked="0"/>
    </xf>
    <xf numFmtId="0" fontId="16" fillId="2" borderId="45"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4" fillId="2" borderId="2" xfId="0" applyFont="1" applyFill="1" applyBorder="1" applyAlignment="1" applyProtection="1">
      <alignment horizontal="center" vertical="center" wrapText="1"/>
      <protection locked="0"/>
    </xf>
    <xf numFmtId="0" fontId="14" fillId="2" borderId="12" xfId="0" applyFont="1" applyFill="1" applyBorder="1" applyAlignment="1" applyProtection="1">
      <alignment horizontal="center" vertical="center" wrapText="1"/>
      <protection locked="0"/>
    </xf>
    <xf numFmtId="0" fontId="15" fillId="2" borderId="14" xfId="0" applyFont="1" applyFill="1" applyBorder="1" applyAlignment="1" applyProtection="1">
      <alignment horizontal="center" vertical="center" wrapText="1"/>
      <protection locked="0"/>
    </xf>
    <xf numFmtId="0" fontId="16" fillId="2" borderId="2" xfId="0" applyFont="1" applyFill="1" applyBorder="1" applyAlignment="1" applyProtection="1">
      <alignment horizontal="center" vertical="center" wrapText="1"/>
    </xf>
    <xf numFmtId="0" fontId="16" fillId="0" borderId="2" xfId="0" applyFont="1" applyFill="1" applyBorder="1" applyAlignment="1" applyProtection="1">
      <alignment horizontal="center" vertical="center" wrapText="1"/>
    </xf>
    <xf numFmtId="0" fontId="14" fillId="2" borderId="28" xfId="0" applyFont="1" applyFill="1" applyBorder="1" applyAlignment="1" applyProtection="1">
      <alignment horizontal="center" vertical="center" wrapText="1"/>
      <protection locked="0"/>
    </xf>
    <xf numFmtId="0" fontId="14" fillId="2" borderId="16" xfId="0" applyFont="1" applyFill="1" applyBorder="1" applyAlignment="1" applyProtection="1">
      <alignment horizontal="center" vertical="center" wrapText="1"/>
      <protection locked="0"/>
    </xf>
    <xf numFmtId="0" fontId="14" fillId="2" borderId="29" xfId="0" applyFont="1" applyFill="1" applyBorder="1" applyAlignment="1" applyProtection="1">
      <alignment horizontal="center" vertical="center" wrapText="1"/>
      <protection locked="0"/>
    </xf>
    <xf numFmtId="0" fontId="14" fillId="2" borderId="24" xfId="0" applyFont="1" applyFill="1" applyBorder="1" applyAlignment="1" applyProtection="1">
      <alignment horizontal="center" vertical="center" wrapText="1"/>
      <protection locked="0"/>
    </xf>
    <xf numFmtId="0" fontId="14" fillId="2" borderId="0" xfId="0" applyFont="1" applyFill="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93"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94" xfId="0" applyFont="1" applyFill="1" applyBorder="1" applyAlignment="1" applyProtection="1">
      <alignment horizontal="center" vertical="center" wrapText="1"/>
      <protection locked="0"/>
    </xf>
    <xf numFmtId="0" fontId="14" fillId="2" borderId="10" xfId="0" applyFont="1" applyFill="1" applyBorder="1" applyAlignment="1" applyProtection="1">
      <alignment horizontal="center" vertical="center" wrapText="1"/>
      <protection locked="0"/>
    </xf>
    <xf numFmtId="0" fontId="14" fillId="2" borderId="30"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5" fillId="9" borderId="18" xfId="0" applyFont="1" applyFill="1" applyBorder="1" applyAlignment="1" applyProtection="1">
      <alignment horizontal="center" vertical="center" wrapText="1"/>
    </xf>
    <xf numFmtId="0" fontId="15" fillId="9" borderId="10" xfId="0" applyFont="1" applyFill="1" applyBorder="1" applyAlignment="1" applyProtection="1">
      <alignment horizontal="center" vertical="center" wrapText="1"/>
    </xf>
    <xf numFmtId="0" fontId="1" fillId="2" borderId="6" xfId="0" applyFont="1" applyFill="1" applyBorder="1" applyAlignment="1" applyProtection="1">
      <alignment horizontal="center" vertical="center" wrapText="1"/>
    </xf>
    <xf numFmtId="0" fontId="1" fillId="2" borderId="0" xfId="0" applyFont="1" applyFill="1" applyBorder="1" applyAlignment="1" applyProtection="1">
      <alignment horizontal="center" vertical="center" wrapText="1"/>
    </xf>
    <xf numFmtId="0" fontId="1" fillId="2" borderId="23"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xf>
    <xf numFmtId="0" fontId="13" fillId="2" borderId="4" xfId="0" applyFont="1" applyFill="1" applyBorder="1" applyAlignment="1" applyProtection="1">
      <alignment horizontal="center" vertical="center"/>
    </xf>
    <xf numFmtId="0" fontId="27" fillId="15" borderId="40" xfId="0" applyFont="1" applyFill="1" applyBorder="1" applyAlignment="1" applyProtection="1">
      <alignment horizontal="center" vertical="center"/>
    </xf>
    <xf numFmtId="0" fontId="27" fillId="15" borderId="41" xfId="0" applyFont="1" applyFill="1" applyBorder="1" applyAlignment="1" applyProtection="1">
      <alignment horizontal="center" vertical="center"/>
    </xf>
    <xf numFmtId="0" fontId="13" fillId="2" borderId="6" xfId="0" applyFont="1" applyFill="1" applyBorder="1" applyAlignment="1" applyProtection="1">
      <alignment horizontal="left" vertical="center" wrapText="1"/>
    </xf>
    <xf numFmtId="0" fontId="13" fillId="2" borderId="0" xfId="0" applyFont="1" applyFill="1" applyBorder="1" applyAlignment="1" applyProtection="1">
      <alignment horizontal="left" vertical="center" wrapText="1"/>
    </xf>
    <xf numFmtId="0" fontId="15" fillId="9" borderId="45" xfId="0" applyFont="1" applyFill="1" applyBorder="1" applyAlignment="1" applyProtection="1">
      <alignment horizontal="center" vertical="center" wrapText="1"/>
    </xf>
    <xf numFmtId="0" fontId="15" fillId="9" borderId="92"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15" fillId="9" borderId="17" xfId="0" applyFont="1" applyFill="1" applyBorder="1" applyAlignment="1" applyProtection="1">
      <alignment horizontal="center" vertical="center" wrapText="1"/>
    </xf>
    <xf numFmtId="0" fontId="15" fillId="9" borderId="30" xfId="0" applyFont="1" applyFill="1" applyBorder="1" applyAlignment="1" applyProtection="1">
      <alignment horizontal="center" vertical="center" wrapText="1"/>
    </xf>
    <xf numFmtId="0" fontId="15" fillId="9" borderId="19" xfId="0" applyFont="1" applyFill="1" applyBorder="1" applyAlignment="1" applyProtection="1">
      <alignment horizontal="center" vertical="center" wrapText="1"/>
    </xf>
    <xf numFmtId="0" fontId="15" fillId="9" borderId="36" xfId="0" applyFont="1" applyFill="1" applyBorder="1" applyAlignment="1" applyProtection="1">
      <alignment horizontal="center" vertical="center" wrapText="1"/>
    </xf>
    <xf numFmtId="0" fontId="25" fillId="17" borderId="40" xfId="0" applyFont="1" applyFill="1" applyBorder="1" applyAlignment="1" applyProtection="1">
      <alignment horizontal="center" vertical="center" wrapText="1"/>
    </xf>
    <xf numFmtId="0" fontId="25" fillId="17" borderId="41" xfId="0" applyFont="1" applyFill="1" applyBorder="1" applyAlignment="1" applyProtection="1">
      <alignment horizontal="center" vertical="center" wrapText="1"/>
    </xf>
    <xf numFmtId="0" fontId="25" fillId="17" borderId="42" xfId="0" applyFont="1" applyFill="1" applyBorder="1" applyAlignment="1" applyProtection="1">
      <alignment horizontal="center" vertical="center" wrapText="1"/>
    </xf>
    <xf numFmtId="164" fontId="14" fillId="17" borderId="40" xfId="0" applyNumberFormat="1" applyFont="1" applyFill="1" applyBorder="1" applyAlignment="1" applyProtection="1">
      <alignment horizontal="center" vertical="center" wrapText="1"/>
      <protection locked="0"/>
    </xf>
    <xf numFmtId="164" fontId="14" fillId="17" borderId="42" xfId="0" applyNumberFormat="1" applyFont="1" applyFill="1" applyBorder="1" applyAlignment="1" applyProtection="1">
      <alignment horizontal="center" vertical="center" wrapText="1"/>
      <protection locked="0"/>
    </xf>
    <xf numFmtId="0" fontId="12" fillId="2" borderId="2" xfId="0" applyNumberFormat="1" applyFont="1" applyFill="1" applyBorder="1" applyAlignment="1" applyProtection="1">
      <alignment horizontal="center" vertical="center" wrapText="1"/>
    </xf>
    <xf numFmtId="0" fontId="14" fillId="2" borderId="2" xfId="0" applyFont="1" applyFill="1" applyBorder="1" applyAlignment="1" applyProtection="1">
      <alignment horizontal="center" vertical="center" wrapText="1"/>
    </xf>
    <xf numFmtId="0" fontId="19" fillId="2" borderId="2" xfId="0" applyFont="1" applyFill="1" applyBorder="1" applyAlignment="1" applyProtection="1">
      <alignment horizontal="center" vertical="center" wrapText="1"/>
    </xf>
    <xf numFmtId="0" fontId="2" fillId="2" borderId="0" xfId="0" applyFont="1" applyFill="1" applyAlignment="1">
      <alignment horizontal="center" vertical="center" wrapText="1"/>
    </xf>
    <xf numFmtId="0" fontId="15" fillId="9" borderId="24" xfId="0" applyFont="1" applyFill="1" applyBorder="1" applyAlignment="1" applyProtection="1">
      <alignment horizontal="center" vertical="center" wrapText="1"/>
    </xf>
    <xf numFmtId="0" fontId="15" fillId="9" borderId="26" xfId="0" applyFont="1" applyFill="1" applyBorder="1" applyAlignment="1" applyProtection="1">
      <alignment horizontal="center" vertical="center" wrapText="1"/>
    </xf>
    <xf numFmtId="0" fontId="12" fillId="5" borderId="1" xfId="0" applyFont="1" applyFill="1" applyBorder="1" applyAlignment="1" applyProtection="1">
      <alignment horizontal="center" vertical="center" wrapText="1"/>
      <protection locked="0"/>
    </xf>
    <xf numFmtId="0" fontId="15" fillId="9" borderId="28" xfId="0" applyFont="1" applyFill="1" applyBorder="1" applyAlignment="1" applyProtection="1">
      <alignment horizontal="center" vertical="center" wrapText="1"/>
    </xf>
    <xf numFmtId="0" fontId="15" fillId="9" borderId="29" xfId="0" applyFont="1" applyFill="1" applyBorder="1" applyAlignment="1" applyProtection="1">
      <alignment horizontal="center" vertical="center" wrapText="1"/>
    </xf>
    <xf numFmtId="0" fontId="14" fillId="5" borderId="1" xfId="1" applyNumberFormat="1" applyFont="1" applyFill="1" applyBorder="1" applyAlignment="1" applyProtection="1">
      <alignment horizontal="center" vertical="center" wrapText="1"/>
      <protection locked="0"/>
    </xf>
    <xf numFmtId="0" fontId="14" fillId="5" borderId="2" xfId="1" applyNumberFormat="1" applyFont="1" applyFill="1" applyBorder="1" applyAlignment="1" applyProtection="1">
      <alignment horizontal="center" vertical="center" wrapText="1"/>
      <protection locked="0"/>
    </xf>
    <xf numFmtId="0" fontId="14" fillId="5" borderId="2" xfId="0" applyFont="1" applyFill="1" applyBorder="1" applyAlignment="1" applyProtection="1">
      <alignment horizontal="center" vertical="center" wrapText="1"/>
      <protection locked="0"/>
    </xf>
    <xf numFmtId="0" fontId="14" fillId="0" borderId="2" xfId="0" applyFont="1" applyFill="1" applyBorder="1" applyAlignment="1" applyProtection="1">
      <alignment horizontal="center" vertical="center" wrapText="1"/>
    </xf>
    <xf numFmtId="0" fontId="19" fillId="2" borderId="2" xfId="0" applyFont="1" applyFill="1" applyBorder="1" applyAlignment="1" applyProtection="1">
      <alignment horizontal="center" vertical="center" wrapText="1"/>
      <protection locked="0"/>
    </xf>
    <xf numFmtId="9" fontId="14" fillId="5" borderId="1" xfId="1" applyNumberFormat="1" applyFont="1" applyFill="1" applyBorder="1" applyAlignment="1" applyProtection="1">
      <alignment horizontal="center" vertical="center" wrapText="1"/>
      <protection locked="0"/>
    </xf>
    <xf numFmtId="0" fontId="12" fillId="5" borderId="2" xfId="0" applyFont="1" applyFill="1" applyBorder="1" applyAlignment="1" applyProtection="1">
      <alignment horizontal="center" vertical="center" wrapText="1"/>
      <protection locked="0"/>
    </xf>
    <xf numFmtId="0" fontId="14" fillId="5" borderId="1" xfId="0" applyFont="1" applyFill="1" applyBorder="1" applyAlignment="1" applyProtection="1">
      <alignment horizontal="center" vertical="center" wrapText="1"/>
      <protection locked="0"/>
    </xf>
    <xf numFmtId="0" fontId="13" fillId="2" borderId="0" xfId="0" applyFont="1" applyFill="1" applyBorder="1" applyAlignment="1" applyProtection="1">
      <alignment horizontal="center" vertical="center"/>
    </xf>
    <xf numFmtId="0" fontId="15" fillId="15" borderId="63" xfId="0" applyFont="1" applyFill="1" applyBorder="1" applyAlignment="1" applyProtection="1">
      <alignment horizontal="center" vertical="center" wrapText="1"/>
    </xf>
    <xf numFmtId="0" fontId="15" fillId="9" borderId="49" xfId="0" applyFont="1" applyFill="1" applyBorder="1" applyAlignment="1" applyProtection="1">
      <alignment horizontal="center" vertical="center" wrapText="1"/>
    </xf>
    <xf numFmtId="0" fontId="15" fillId="9" borderId="11" xfId="0" applyFont="1" applyFill="1" applyBorder="1" applyAlignment="1" applyProtection="1">
      <alignment horizontal="center" vertical="center" wrapText="1"/>
    </xf>
    <xf numFmtId="0" fontId="15" fillId="9" borderId="50" xfId="0" applyFont="1" applyFill="1" applyBorder="1" applyAlignment="1" applyProtection="1">
      <alignment horizontal="center" vertical="center" wrapText="1"/>
    </xf>
    <xf numFmtId="0" fontId="14" fillId="2" borderId="0" xfId="0" applyFont="1" applyFill="1" applyBorder="1" applyAlignment="1" applyProtection="1">
      <alignment horizontal="center" vertical="center" wrapText="1"/>
    </xf>
    <xf numFmtId="0" fontId="22" fillId="15" borderId="62" xfId="0" applyFont="1" applyFill="1" applyBorder="1" applyAlignment="1" applyProtection="1">
      <alignment horizontal="center" vertical="center"/>
    </xf>
    <xf numFmtId="0" fontId="22" fillId="15" borderId="47" xfId="0" applyFont="1" applyFill="1" applyBorder="1" applyAlignment="1" applyProtection="1">
      <alignment horizontal="center" vertical="center"/>
    </xf>
    <xf numFmtId="0" fontId="22" fillId="0" borderId="4" xfId="0" applyFont="1" applyFill="1" applyBorder="1" applyAlignment="1" applyProtection="1">
      <alignment horizontal="center" vertical="center"/>
    </xf>
    <xf numFmtId="14" fontId="15" fillId="17" borderId="63" xfId="0" applyNumberFormat="1" applyFont="1" applyFill="1" applyBorder="1" applyAlignment="1" applyProtection="1">
      <alignment horizontal="center" vertical="center" wrapText="1"/>
      <protection locked="0"/>
    </xf>
    <xf numFmtId="0" fontId="15" fillId="17" borderId="48" xfId="0" applyFont="1" applyFill="1" applyBorder="1" applyAlignment="1" applyProtection="1">
      <alignment horizontal="center" vertical="center" wrapText="1"/>
      <protection locked="0"/>
    </xf>
    <xf numFmtId="0" fontId="24" fillId="17" borderId="40" xfId="0" applyFont="1" applyFill="1" applyBorder="1" applyAlignment="1" applyProtection="1">
      <alignment horizontal="center" vertical="center"/>
    </xf>
    <xf numFmtId="0" fontId="24" fillId="17" borderId="41" xfId="0" applyFont="1" applyFill="1" applyBorder="1" applyAlignment="1" applyProtection="1">
      <alignment horizontal="center" vertical="center"/>
    </xf>
    <xf numFmtId="0" fontId="24" fillId="17" borderId="42" xfId="0" applyFont="1" applyFill="1" applyBorder="1" applyAlignment="1" applyProtection="1">
      <alignment horizontal="center" vertical="center"/>
    </xf>
    <xf numFmtId="10" fontId="14" fillId="5" borderId="1" xfId="1" applyNumberFormat="1" applyFont="1" applyFill="1" applyBorder="1" applyAlignment="1" applyProtection="1">
      <alignment horizontal="center" vertical="center" wrapText="1"/>
      <protection locked="0"/>
    </xf>
    <xf numFmtId="9" fontId="14" fillId="5" borderId="1" xfId="1" applyFont="1" applyFill="1" applyBorder="1" applyAlignment="1" applyProtection="1">
      <alignment horizontal="center" vertical="center" wrapText="1"/>
      <protection locked="0"/>
    </xf>
    <xf numFmtId="0" fontId="14" fillId="0" borderId="0" xfId="0" applyFont="1" applyFill="1" applyBorder="1" applyAlignment="1" applyProtection="1">
      <alignment horizontal="center" vertical="center" wrapText="1"/>
    </xf>
    <xf numFmtId="0" fontId="19" fillId="0" borderId="0" xfId="0" applyFont="1" applyBorder="1" applyAlignment="1">
      <alignment horizontal="center" vertical="center" wrapText="1"/>
    </xf>
    <xf numFmtId="0" fontId="19" fillId="0" borderId="0" xfId="0" applyFont="1" applyBorder="1" applyAlignment="1">
      <alignment horizontal="left" vertical="center" wrapText="1"/>
    </xf>
    <xf numFmtId="0" fontId="19"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24" fillId="0" borderId="2" xfId="0" applyFont="1" applyBorder="1" applyAlignment="1">
      <alignment horizontal="center" vertical="center" wrapText="1"/>
    </xf>
    <xf numFmtId="0" fontId="2" fillId="10" borderId="0" xfId="0" applyFont="1" applyFill="1" applyBorder="1" applyAlignment="1">
      <alignment horizontal="center" vertical="center" wrapText="1"/>
    </xf>
    <xf numFmtId="0" fontId="19" fillId="0" borderId="22" xfId="0" applyFont="1" applyBorder="1" applyAlignment="1">
      <alignment horizontal="center" vertical="top" wrapText="1"/>
    </xf>
    <xf numFmtId="0" fontId="19" fillId="0" borderId="23" xfId="0" applyFont="1" applyBorder="1" applyAlignment="1">
      <alignment horizontal="center" vertical="top" wrapText="1"/>
    </xf>
    <xf numFmtId="0" fontId="19" fillId="0" borderId="5" xfId="0" applyFont="1" applyBorder="1" applyAlignment="1">
      <alignment horizontal="center" vertical="top" wrapText="1"/>
    </xf>
    <xf numFmtId="0" fontId="8" fillId="0" borderId="21" xfId="0" applyFont="1" applyBorder="1" applyAlignment="1">
      <alignment horizontal="center" vertical="top" wrapText="1"/>
    </xf>
    <xf numFmtId="0" fontId="8" fillId="0" borderId="26" xfId="0" applyFont="1" applyBorder="1" applyAlignment="1">
      <alignment horizontal="center" vertical="top" wrapText="1"/>
    </xf>
    <xf numFmtId="0" fontId="8" fillId="0" borderId="27" xfId="0" applyFont="1" applyBorder="1" applyAlignment="1">
      <alignment horizontal="center" vertical="top" wrapText="1"/>
    </xf>
    <xf numFmtId="0" fontId="19" fillId="8" borderId="2" xfId="0" applyFont="1" applyFill="1" applyBorder="1" applyAlignment="1">
      <alignment horizontal="center" vertical="center" wrapText="1"/>
    </xf>
    <xf numFmtId="0" fontId="19" fillId="7" borderId="2"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16" fillId="0" borderId="0" xfId="0" applyFont="1" applyAlignment="1">
      <alignment horizontal="center"/>
    </xf>
    <xf numFmtId="0" fontId="12" fillId="0" borderId="4" xfId="0" applyFont="1" applyBorder="1" applyAlignment="1">
      <alignment horizontal="center" vertical="top" wrapText="1"/>
    </xf>
    <xf numFmtId="0" fontId="5" fillId="10" borderId="0" xfId="0" applyFont="1" applyFill="1" applyBorder="1" applyAlignment="1">
      <alignment horizontal="center" vertical="center"/>
    </xf>
    <xf numFmtId="0" fontId="2" fillId="10" borderId="0" xfId="0" applyFont="1" applyFill="1" applyBorder="1" applyAlignment="1">
      <alignment horizontal="center" vertical="center" textRotation="90"/>
    </xf>
    <xf numFmtId="0" fontId="19" fillId="10" borderId="0" xfId="0" applyFont="1" applyFill="1" applyBorder="1" applyAlignment="1">
      <alignment horizontal="center" vertical="center" wrapText="1"/>
    </xf>
    <xf numFmtId="0" fontId="19" fillId="0" borderId="0" xfId="0" applyFont="1" applyBorder="1" applyAlignment="1">
      <alignment horizontal="left" vertical="top" wrapText="1"/>
    </xf>
    <xf numFmtId="0" fontId="12" fillId="0" borderId="0" xfId="0" applyFont="1" applyBorder="1" applyAlignment="1">
      <alignment horizontal="left" vertical="center" wrapText="1"/>
    </xf>
    <xf numFmtId="0" fontId="35" fillId="10" borderId="0" xfId="0" applyFont="1" applyFill="1" applyBorder="1" applyAlignment="1">
      <alignment horizontal="center" vertical="center" wrapText="1"/>
    </xf>
    <xf numFmtId="0" fontId="16" fillId="0" borderId="22" xfId="0" applyFont="1" applyFill="1" applyBorder="1" applyAlignment="1">
      <alignment horizontal="center"/>
    </xf>
    <xf numFmtId="0" fontId="16" fillId="0" borderId="23" xfId="0" applyFont="1" applyFill="1" applyBorder="1" applyAlignment="1">
      <alignment horizontal="center"/>
    </xf>
    <xf numFmtId="0" fontId="16" fillId="0" borderId="5" xfId="0" applyFont="1" applyFill="1" applyBorder="1" applyAlignment="1">
      <alignment horizontal="center"/>
    </xf>
    <xf numFmtId="0" fontId="28" fillId="11" borderId="25" xfId="0" applyFont="1" applyFill="1" applyBorder="1" applyAlignment="1">
      <alignment horizontal="center" vertical="center"/>
    </xf>
    <xf numFmtId="0" fontId="2" fillId="2" borderId="2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12" fillId="0" borderId="0" xfId="0" applyFont="1" applyBorder="1" applyAlignment="1">
      <alignment horizontal="center" vertical="top" wrapText="1"/>
    </xf>
    <xf numFmtId="0" fontId="19" fillId="0" borderId="0" xfId="0" applyFont="1" applyBorder="1" applyAlignment="1">
      <alignment horizontal="center" vertical="top" wrapText="1"/>
    </xf>
    <xf numFmtId="0" fontId="2" fillId="2" borderId="10" xfId="0" applyFont="1" applyFill="1" applyBorder="1" applyAlignment="1">
      <alignment horizontal="center" vertical="center" textRotation="90" wrapText="1"/>
    </xf>
    <xf numFmtId="0" fontId="2" fillId="2" borderId="30" xfId="0" applyFont="1" applyFill="1" applyBorder="1" applyAlignment="1">
      <alignment horizontal="center" vertical="center" textRotation="90" wrapText="1"/>
    </xf>
    <xf numFmtId="0" fontId="2" fillId="2" borderId="1" xfId="0" applyFont="1" applyFill="1" applyBorder="1" applyAlignment="1">
      <alignment horizontal="center" vertical="center" textRotation="90" wrapText="1"/>
    </xf>
    <xf numFmtId="0" fontId="21" fillId="0" borderId="24" xfId="0" applyFont="1" applyBorder="1" applyAlignment="1">
      <alignment horizontal="center"/>
    </xf>
    <xf numFmtId="0" fontId="21" fillId="0" borderId="0" xfId="0" applyFont="1" applyBorder="1" applyAlignment="1">
      <alignment horizontal="center"/>
    </xf>
    <xf numFmtId="0" fontId="21" fillId="0" borderId="28" xfId="0" applyFont="1" applyBorder="1" applyAlignment="1">
      <alignment horizontal="center"/>
    </xf>
    <xf numFmtId="0" fontId="21" fillId="0" borderId="16" xfId="0" applyFont="1" applyBorder="1" applyAlignment="1">
      <alignment horizontal="center"/>
    </xf>
    <xf numFmtId="0" fontId="12" fillId="0" borderId="0" xfId="0" applyFont="1" applyBorder="1" applyAlignment="1">
      <alignment horizontal="center" vertical="center" wrapText="1"/>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5" xfId="0" applyFont="1" applyBorder="1" applyAlignment="1">
      <alignment horizontal="center" vertical="center"/>
    </xf>
    <xf numFmtId="0" fontId="19" fillId="0" borderId="4" xfId="0" applyFont="1" applyBorder="1" applyAlignment="1">
      <alignment horizontal="center" vertical="top" wrapText="1"/>
    </xf>
    <xf numFmtId="0" fontId="16" fillId="0" borderId="4" xfId="0" applyFont="1" applyBorder="1" applyAlignment="1">
      <alignment horizontal="center" vertical="top"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xf>
    <xf numFmtId="0" fontId="19" fillId="0" borderId="6" xfId="0" applyFont="1" applyBorder="1" applyAlignment="1">
      <alignment horizontal="center"/>
    </xf>
    <xf numFmtId="0" fontId="19" fillId="0" borderId="7" xfId="0" applyFont="1" applyBorder="1" applyAlignment="1">
      <alignment horizontal="center"/>
    </xf>
    <xf numFmtId="0" fontId="12" fillId="0" borderId="3" xfId="0" applyFont="1" applyBorder="1" applyAlignment="1">
      <alignment horizontal="left" vertical="center"/>
    </xf>
    <xf numFmtId="0" fontId="16" fillId="0" borderId="9" xfId="0" applyFont="1" applyBorder="1" applyAlignment="1">
      <alignment horizontal="center"/>
    </xf>
    <xf numFmtId="0" fontId="16" fillId="0" borderId="24" xfId="0" applyFont="1" applyBorder="1" applyAlignment="1">
      <alignment horizontal="center"/>
    </xf>
    <xf numFmtId="0" fontId="16" fillId="0" borderId="31" xfId="0" applyFont="1" applyBorder="1" applyAlignment="1">
      <alignment horizontal="center"/>
    </xf>
    <xf numFmtId="0" fontId="7" fillId="0" borderId="21"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19" fillId="0" borderId="8" xfId="0" applyFont="1" applyBorder="1" applyAlignment="1">
      <alignment horizontal="center" wrapText="1"/>
    </xf>
    <xf numFmtId="0" fontId="19" fillId="0" borderId="6" xfId="0" applyFont="1" applyBorder="1" applyAlignment="1">
      <alignment horizontal="center" wrapText="1"/>
    </xf>
    <xf numFmtId="0" fontId="19" fillId="0" borderId="7" xfId="0" applyFont="1" applyBorder="1" applyAlignment="1">
      <alignment horizontal="center" wrapText="1"/>
    </xf>
    <xf numFmtId="0" fontId="19" fillId="0" borderId="21" xfId="0" applyFont="1" applyBorder="1" applyAlignment="1">
      <alignment horizontal="center" vertical="top" wrapText="1"/>
    </xf>
    <xf numFmtId="0" fontId="19" fillId="0" borderId="26" xfId="0" applyFont="1" applyBorder="1" applyAlignment="1">
      <alignment horizontal="center" vertical="top" wrapText="1"/>
    </xf>
    <xf numFmtId="0" fontId="19" fillId="0" borderId="27" xfId="0" applyFont="1" applyBorder="1" applyAlignment="1">
      <alignment horizontal="center" vertical="top" wrapText="1"/>
    </xf>
    <xf numFmtId="0" fontId="19" fillId="0" borderId="32" xfId="0" applyFont="1" applyBorder="1" applyAlignment="1">
      <alignment horizontal="center" vertical="center" wrapText="1"/>
    </xf>
    <xf numFmtId="0" fontId="19" fillId="0" borderId="33" xfId="0" applyFont="1" applyBorder="1" applyAlignment="1">
      <alignment horizontal="center" vertical="center" wrapText="1"/>
    </xf>
    <xf numFmtId="0" fontId="16" fillId="0" borderId="4" xfId="0" applyFont="1" applyBorder="1" applyAlignment="1">
      <alignment horizontal="center"/>
    </xf>
    <xf numFmtId="0" fontId="12" fillId="0" borderId="3" xfId="0" applyFont="1" applyBorder="1" applyAlignment="1">
      <alignment horizontal="left" vertical="center" wrapText="1"/>
    </xf>
    <xf numFmtId="0" fontId="12" fillId="0" borderId="0" xfId="0" quotePrefix="1" applyFont="1" applyFill="1" applyBorder="1" applyAlignment="1">
      <alignment horizontal="left" vertical="center" wrapText="1"/>
    </xf>
    <xf numFmtId="0" fontId="12" fillId="0" borderId="0" xfId="0" quotePrefix="1" applyFont="1" applyBorder="1" applyAlignment="1">
      <alignment horizontal="left" vertical="center" wrapText="1"/>
    </xf>
    <xf numFmtId="0" fontId="10" fillId="0" borderId="0" xfId="0" applyFont="1" applyFill="1" applyBorder="1" applyAlignment="1">
      <alignment horizontal="center" vertical="center" wrapText="1"/>
    </xf>
    <xf numFmtId="0" fontId="19" fillId="0" borderId="9" xfId="0" applyFont="1" applyBorder="1" applyAlignment="1">
      <alignment horizontal="center" vertical="top" wrapText="1"/>
    </xf>
    <xf numFmtId="0" fontId="19" fillId="0" borderId="24" xfId="0" applyFont="1" applyBorder="1" applyAlignment="1">
      <alignment horizontal="center" vertical="top" wrapText="1"/>
    </xf>
    <xf numFmtId="0" fontId="19" fillId="0" borderId="31" xfId="0" applyFont="1" applyBorder="1" applyAlignment="1">
      <alignment horizontal="center" vertical="top" wrapText="1"/>
    </xf>
    <xf numFmtId="0" fontId="16" fillId="0" borderId="0" xfId="0" applyFont="1" applyBorder="1" applyAlignment="1">
      <alignment horizontal="center"/>
    </xf>
    <xf numFmtId="0" fontId="16" fillId="0" borderId="23" xfId="0" applyFont="1" applyBorder="1" applyAlignment="1">
      <alignment horizontal="center"/>
    </xf>
    <xf numFmtId="0" fontId="18" fillId="0" borderId="0" xfId="0" applyFont="1" applyBorder="1" applyAlignment="1">
      <alignment horizontal="justify" vertical="top" wrapText="1"/>
    </xf>
    <xf numFmtId="0" fontId="16" fillId="0" borderId="3" xfId="0" applyFont="1" applyBorder="1" applyAlignment="1">
      <alignment horizontal="center"/>
    </xf>
    <xf numFmtId="0" fontId="12" fillId="0" borderId="0" xfId="0" applyFont="1" applyBorder="1" applyAlignment="1">
      <alignment vertical="center" wrapText="1"/>
    </xf>
    <xf numFmtId="0" fontId="2" fillId="21" borderId="2" xfId="0" applyFont="1" applyFill="1" applyBorder="1" applyAlignment="1">
      <alignment horizontal="center" vertical="center"/>
    </xf>
    <xf numFmtId="0" fontId="2" fillId="21" borderId="2" xfId="0" applyFont="1" applyFill="1" applyBorder="1" applyAlignment="1">
      <alignment horizontal="center" vertical="center" textRotation="90"/>
    </xf>
    <xf numFmtId="0" fontId="35" fillId="22" borderId="20" xfId="0" applyFont="1" applyFill="1" applyBorder="1" applyAlignment="1">
      <alignment horizontal="center" vertical="center"/>
    </xf>
    <xf numFmtId="0" fontId="35" fillId="22" borderId="35" xfId="0" applyFont="1" applyFill="1" applyBorder="1" applyAlignment="1">
      <alignment horizontal="center" vertical="center"/>
    </xf>
    <xf numFmtId="0" fontId="3" fillId="21" borderId="2" xfId="0" applyFont="1" applyFill="1" applyBorder="1" applyAlignment="1">
      <alignment horizontal="center"/>
    </xf>
    <xf numFmtId="0" fontId="22" fillId="10" borderId="40" xfId="0" applyFont="1" applyFill="1" applyBorder="1" applyAlignment="1">
      <alignment horizontal="center" vertical="center" wrapText="1"/>
    </xf>
    <xf numFmtId="0" fontId="22" fillId="10" borderId="41" xfId="0" applyFont="1" applyFill="1" applyBorder="1" applyAlignment="1">
      <alignment horizontal="center" vertical="center" wrapText="1"/>
    </xf>
    <xf numFmtId="0" fontId="22" fillId="10" borderId="42" xfId="0" applyFont="1" applyFill="1" applyBorder="1" applyAlignment="1">
      <alignment horizontal="center" vertical="center" wrapText="1"/>
    </xf>
    <xf numFmtId="0" fontId="19" fillId="10" borderId="8" xfId="0" applyFont="1" applyFill="1" applyBorder="1" applyAlignment="1">
      <alignment horizontal="left" vertical="center" wrapText="1"/>
    </xf>
    <xf numFmtId="0" fontId="19" fillId="10" borderId="6" xfId="0" applyFont="1" applyFill="1" applyBorder="1" applyAlignment="1">
      <alignment horizontal="left" vertical="center" wrapText="1"/>
    </xf>
    <xf numFmtId="0" fontId="2" fillId="10" borderId="18" xfId="0" applyFont="1" applyFill="1" applyBorder="1" applyAlignment="1">
      <alignment horizontal="center" vertical="center" wrapText="1"/>
    </xf>
    <xf numFmtId="0" fontId="2" fillId="10" borderId="2" xfId="0" applyFont="1" applyFill="1" applyBorder="1" applyAlignment="1">
      <alignment horizontal="center" vertical="center" wrapText="1"/>
    </xf>
    <xf numFmtId="0" fontId="35" fillId="10" borderId="18" xfId="0" applyFont="1" applyFill="1" applyBorder="1" applyAlignment="1">
      <alignment horizontal="center" vertical="center" wrapText="1"/>
    </xf>
    <xf numFmtId="0" fontId="35" fillId="10" borderId="2" xfId="0" applyFont="1" applyFill="1" applyBorder="1" applyAlignment="1">
      <alignment horizontal="center" vertical="center" wrapText="1"/>
    </xf>
    <xf numFmtId="0" fontId="2" fillId="10" borderId="19" xfId="0" applyFont="1" applyFill="1" applyBorder="1" applyAlignment="1">
      <alignment horizontal="center" vertical="center" wrapText="1"/>
    </xf>
    <xf numFmtId="0" fontId="2" fillId="10" borderId="12" xfId="0" applyFont="1" applyFill="1" applyBorder="1" applyAlignment="1">
      <alignment horizontal="center" vertical="center" wrapText="1"/>
    </xf>
    <xf numFmtId="0" fontId="19" fillId="10" borderId="6" xfId="0" applyFont="1" applyFill="1" applyBorder="1" applyAlignment="1">
      <alignment horizontal="right" vertical="center" wrapText="1"/>
    </xf>
    <xf numFmtId="0" fontId="2" fillId="10" borderId="43" xfId="0" applyFont="1" applyFill="1" applyBorder="1" applyAlignment="1">
      <alignment horizontal="left" vertical="center" wrapText="1"/>
    </xf>
    <xf numFmtId="0" fontId="2" fillId="10" borderId="32" xfId="0" applyFont="1" applyFill="1" applyBorder="1" applyAlignment="1">
      <alignment horizontal="left" vertical="center" wrapText="1"/>
    </xf>
    <xf numFmtId="0" fontId="2" fillId="10" borderId="22" xfId="0" applyFont="1" applyFill="1" applyBorder="1" applyAlignment="1">
      <alignment horizontal="center" vertical="center" wrapText="1"/>
    </xf>
    <xf numFmtId="0" fontId="2" fillId="10" borderId="5" xfId="0" applyFont="1" applyFill="1" applyBorder="1" applyAlignment="1">
      <alignment horizontal="center" vertical="center" wrapText="1"/>
    </xf>
    <xf numFmtId="0" fontId="2" fillId="10" borderId="43" xfId="0" applyFont="1" applyFill="1" applyBorder="1" applyAlignment="1">
      <alignment horizontal="center" vertical="center" wrapText="1"/>
    </xf>
    <xf numFmtId="0" fontId="2" fillId="10" borderId="33" xfId="0" applyFont="1" applyFill="1" applyBorder="1" applyAlignment="1">
      <alignment horizontal="center" vertical="center" wrapText="1"/>
    </xf>
    <xf numFmtId="0" fontId="35" fillId="10" borderId="43" xfId="0" applyFont="1" applyFill="1" applyBorder="1" applyAlignment="1">
      <alignment horizontal="center" vertical="center" wrapText="1"/>
    </xf>
    <xf numFmtId="0" fontId="35" fillId="10" borderId="33" xfId="0" applyFont="1" applyFill="1" applyBorder="1" applyAlignment="1">
      <alignment horizontal="center" vertical="center" wrapText="1"/>
    </xf>
    <xf numFmtId="0" fontId="3" fillId="10" borderId="43" xfId="0" applyFont="1" applyFill="1" applyBorder="1" applyAlignment="1">
      <alignment horizontal="center" vertical="center" wrapText="1"/>
    </xf>
    <xf numFmtId="0" fontId="3" fillId="10" borderId="33" xfId="0" applyFont="1" applyFill="1" applyBorder="1" applyAlignment="1">
      <alignment horizontal="center" vertical="center" wrapText="1"/>
    </xf>
    <xf numFmtId="0" fontId="3" fillId="10" borderId="22"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23" fillId="10" borderId="43" xfId="0" applyFont="1" applyFill="1" applyBorder="1" applyAlignment="1">
      <alignment horizontal="center" vertical="center" wrapText="1"/>
    </xf>
    <xf numFmtId="0" fontId="23" fillId="10" borderId="33" xfId="0" applyFont="1" applyFill="1" applyBorder="1" applyAlignment="1">
      <alignment horizontal="center" vertical="center" wrapText="1"/>
    </xf>
    <xf numFmtId="0" fontId="34" fillId="0" borderId="72" xfId="0" applyFont="1" applyBorder="1" applyAlignment="1">
      <alignment horizontal="center" vertical="center" wrapText="1"/>
    </xf>
    <xf numFmtId="0" fontId="4" fillId="0" borderId="71" xfId="0" applyFont="1" applyBorder="1" applyAlignment="1">
      <alignment vertical="center" wrapText="1"/>
    </xf>
    <xf numFmtId="0" fontId="43" fillId="0" borderId="75" xfId="0" applyFont="1" applyBorder="1" applyAlignment="1">
      <alignment horizontal="center" vertical="center" wrapText="1"/>
    </xf>
    <xf numFmtId="0" fontId="42" fillId="0" borderId="78" xfId="0" applyFont="1" applyBorder="1"/>
    <xf numFmtId="0" fontId="34" fillId="0" borderId="76" xfId="0" applyFont="1" applyBorder="1" applyAlignment="1">
      <alignment horizontal="center" vertical="center" wrapText="1"/>
    </xf>
    <xf numFmtId="0" fontId="4" fillId="0" borderId="80" xfId="0" applyFont="1" applyBorder="1" applyAlignment="1">
      <alignment vertical="center"/>
    </xf>
    <xf numFmtId="0" fontId="39" fillId="15" borderId="40" xfId="0" applyFont="1" applyFill="1" applyBorder="1" applyAlignment="1">
      <alignment horizontal="center"/>
    </xf>
    <xf numFmtId="0" fontId="39" fillId="15" borderId="41" xfId="0" applyFont="1" applyFill="1" applyBorder="1" applyAlignment="1">
      <alignment horizontal="center"/>
    </xf>
    <xf numFmtId="0" fontId="39" fillId="15" borderId="42" xfId="0" applyFont="1" applyFill="1" applyBorder="1" applyAlignment="1">
      <alignment horizontal="center"/>
    </xf>
    <xf numFmtId="0" fontId="43" fillId="0" borderId="77" xfId="0" applyFont="1" applyBorder="1" applyAlignment="1">
      <alignment horizontal="center" vertical="center" wrapText="1"/>
    </xf>
    <xf numFmtId="0" fontId="42" fillId="0" borderId="77" xfId="0" applyFont="1" applyBorder="1"/>
    <xf numFmtId="0" fontId="0" fillId="0" borderId="71" xfId="0" applyFont="1" applyBorder="1" applyAlignment="1">
      <alignment horizontal="center" vertical="center" wrapText="1"/>
    </xf>
    <xf numFmtId="0" fontId="42" fillId="0" borderId="71" xfId="0" applyFont="1" applyBorder="1"/>
    <xf numFmtId="0" fontId="44" fillId="0" borderId="43"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43" fillId="0" borderId="84" xfId="0" applyFont="1" applyBorder="1" applyAlignment="1">
      <alignment horizontal="center" vertical="center" wrapText="1"/>
    </xf>
    <xf numFmtId="0" fontId="42" fillId="0" borderId="86" xfId="0" applyFont="1" applyBorder="1"/>
    <xf numFmtId="0" fontId="4" fillId="0" borderId="71" xfId="0" applyFont="1" applyBorder="1"/>
    <xf numFmtId="0" fontId="4" fillId="0" borderId="73" xfId="0" applyFont="1" applyBorder="1"/>
    <xf numFmtId="0" fontId="4" fillId="0" borderId="71" xfId="0" applyFont="1" applyBorder="1" applyAlignment="1">
      <alignment vertical="center"/>
    </xf>
    <xf numFmtId="0" fontId="4" fillId="0" borderId="73" xfId="0" applyFont="1" applyBorder="1" applyAlignment="1">
      <alignment vertical="center"/>
    </xf>
    <xf numFmtId="0" fontId="4" fillId="0" borderId="72" xfId="0" applyFont="1" applyBorder="1" applyAlignment="1">
      <alignment horizontal="center" vertical="center" wrapText="1"/>
    </xf>
    <xf numFmtId="0" fontId="0" fillId="0" borderId="76" xfId="0" applyFont="1" applyBorder="1" applyAlignment="1">
      <alignment horizontal="center" vertical="center" wrapText="1"/>
    </xf>
    <xf numFmtId="0" fontId="42" fillId="0" borderId="71" xfId="0" applyFont="1" applyBorder="1" applyAlignment="1">
      <alignment vertical="center"/>
    </xf>
    <xf numFmtId="0" fontId="42" fillId="0" borderId="80" xfId="0" applyFont="1" applyBorder="1" applyAlignment="1">
      <alignment vertical="center"/>
    </xf>
    <xf numFmtId="0" fontId="4" fillId="0" borderId="71" xfId="0" applyFont="1" applyBorder="1" applyAlignment="1">
      <alignment horizontal="center" vertical="center" wrapText="1"/>
    </xf>
    <xf numFmtId="0" fontId="42" fillId="0" borderId="74" xfId="0" applyFont="1" applyBorder="1"/>
    <xf numFmtId="0" fontId="0" fillId="0" borderId="72" xfId="0" applyFont="1" applyBorder="1" applyAlignment="1">
      <alignment horizontal="center" vertical="center" wrapText="1"/>
    </xf>
    <xf numFmtId="0" fontId="41" fillId="0" borderId="84" xfId="0" applyFont="1" applyFill="1" applyBorder="1" applyAlignment="1">
      <alignment horizontal="center" vertical="center" wrapText="1"/>
    </xf>
    <xf numFmtId="0" fontId="42" fillId="0" borderId="77" xfId="0" applyFont="1" applyFill="1" applyBorder="1"/>
    <xf numFmtId="0" fontId="42" fillId="0" borderId="86" xfId="0" applyFont="1" applyFill="1" applyBorder="1"/>
    <xf numFmtId="0" fontId="4" fillId="0" borderId="72" xfId="0" applyFont="1" applyFill="1" applyBorder="1" applyAlignment="1">
      <alignment horizontal="center" vertical="center" wrapText="1"/>
    </xf>
    <xf numFmtId="0" fontId="4" fillId="0" borderId="71" xfId="0" applyFont="1" applyFill="1" applyBorder="1" applyAlignment="1">
      <alignment vertical="center" wrapText="1"/>
    </xf>
    <xf numFmtId="0" fontId="4" fillId="0" borderId="73" xfId="0" applyFont="1" applyFill="1" applyBorder="1" applyAlignment="1">
      <alignment vertical="center" wrapText="1"/>
    </xf>
    <xf numFmtId="0" fontId="41" fillId="0" borderId="75" xfId="0" applyFont="1" applyBorder="1" applyAlignment="1">
      <alignment horizontal="center" vertical="center" wrapText="1"/>
    </xf>
    <xf numFmtId="0" fontId="42" fillId="0" borderId="79" xfId="0" applyFont="1" applyBorder="1"/>
    <xf numFmtId="0" fontId="4" fillId="0" borderId="76" xfId="0" applyFont="1" applyBorder="1" applyAlignment="1">
      <alignment horizontal="center" vertical="center" wrapText="1"/>
    </xf>
    <xf numFmtId="0" fontId="42" fillId="0" borderId="71" xfId="0" applyFont="1" applyBorder="1" applyAlignment="1">
      <alignment vertical="center" wrapText="1"/>
    </xf>
    <xf numFmtId="0" fontId="42" fillId="0" borderId="79" xfId="0" applyFont="1" applyBorder="1" applyAlignment="1">
      <alignment vertical="center" wrapText="1"/>
    </xf>
  </cellXfs>
  <cellStyles count="2">
    <cellStyle name="Normal" xfId="0" builtinId="0"/>
    <cellStyle name="Porcentaje" xfId="1" builtinId="5"/>
  </cellStyles>
  <dxfs count="479">
    <dxf>
      <font>
        <color rgb="FF9C0006"/>
      </font>
      <fill>
        <patternFill>
          <bgColor rgb="FFFFC7CE"/>
        </patternFill>
      </fill>
    </dxf>
    <dxf>
      <font>
        <color rgb="FF9C0006"/>
      </font>
      <fill>
        <patternFill>
          <bgColor rgb="FFFFC7CE"/>
        </patternFill>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bgColor rgb="FFC00000"/>
        </patternFill>
      </fill>
    </dxf>
    <dxf>
      <fill>
        <patternFill>
          <bgColor rgb="FF6BA42C"/>
        </patternFill>
      </fill>
    </dxf>
    <dxf>
      <fill>
        <patternFill>
          <bgColor rgb="FFFFCC00"/>
        </patternFill>
      </fill>
    </dxf>
    <dxf>
      <fill>
        <patternFill>
          <bgColor rgb="FFFF0000"/>
        </patternFill>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ont>
        <color rgb="FF9C0006"/>
      </font>
      <fill>
        <patternFill>
          <bgColor rgb="FFFFC7CE"/>
        </patternFill>
      </fill>
    </dxf>
    <dxf>
      <fill>
        <patternFill patternType="darkGray">
          <bgColor auto="1"/>
        </patternFill>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bgColor theme="6" tint="0.39994506668294322"/>
        </patternFill>
      </fill>
    </dxf>
    <dxf>
      <fill>
        <patternFill>
          <bgColor theme="5" tint="0.59996337778862885"/>
        </patternFill>
      </fill>
    </dxf>
    <dxf>
      <fill>
        <patternFill>
          <bgColor rgb="FF00B050"/>
        </patternFill>
      </fill>
    </dxf>
    <dxf>
      <fill>
        <patternFill>
          <bgColor rgb="FFC00000"/>
        </patternFill>
      </fill>
    </dxf>
    <dxf>
      <fill>
        <patternFill>
          <bgColor rgb="FFFFC000"/>
        </patternFill>
      </fill>
    </dxf>
    <dxf>
      <fill>
        <patternFill>
          <bgColor rgb="FFC00000"/>
        </patternFill>
      </fill>
    </dxf>
    <dxf>
      <fill>
        <patternFill>
          <bgColor rgb="FFFFC000"/>
        </patternFill>
      </fill>
    </dxf>
    <dxf>
      <fill>
        <patternFill>
          <bgColor rgb="FF00B050"/>
        </patternFill>
      </fill>
    </dxf>
    <dxf>
      <font>
        <b/>
        <i val="0"/>
        <condense val="0"/>
        <extend val="0"/>
        <color auto="1"/>
      </font>
      <fill>
        <patternFill>
          <bgColor indexed="50"/>
        </patternFill>
      </fill>
    </dxf>
    <dxf>
      <font>
        <b/>
        <i val="0"/>
      </font>
      <fill>
        <patternFill>
          <bgColor indexed="51"/>
        </patternFill>
      </fill>
    </dxf>
    <dxf>
      <font>
        <b/>
        <i val="0"/>
      </font>
      <fill>
        <patternFill>
          <bgColor indexed="10"/>
        </patternFill>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bgColor rgb="FF00B050"/>
        </patternFill>
      </fill>
    </dxf>
    <dxf>
      <fill>
        <patternFill>
          <bgColor rgb="FFC00000"/>
        </patternFill>
      </fill>
    </dxf>
    <dxf>
      <fill>
        <patternFill>
          <bgColor rgb="FFFFC000"/>
        </patternFill>
      </fill>
    </dxf>
    <dxf>
      <font>
        <b/>
        <i val="0"/>
        <condense val="0"/>
        <extend val="0"/>
        <color auto="1"/>
      </font>
      <fill>
        <patternFill>
          <bgColor rgb="FF00B050"/>
        </patternFill>
      </fill>
    </dxf>
    <dxf>
      <font>
        <b/>
        <i val="0"/>
      </font>
      <fill>
        <patternFill>
          <bgColor rgb="FFFFC000"/>
        </patternFill>
      </fill>
    </dxf>
    <dxf>
      <font>
        <b/>
        <i val="0"/>
      </font>
      <fill>
        <patternFill>
          <bgColor rgb="FFC00000"/>
        </patternFill>
      </fill>
    </dxf>
    <dxf>
      <fill>
        <patternFill patternType="darkTrellis"/>
      </fill>
    </dxf>
    <dxf>
      <fill>
        <patternFill patternType="darkTrellis"/>
      </fill>
    </dxf>
    <dxf>
      <fill>
        <patternFill patternType="darkTrellis"/>
      </fill>
    </dxf>
    <dxf>
      <fill>
        <patternFill patternType="darkTrellis"/>
      </fill>
    </dxf>
    <dxf>
      <fill>
        <patternFill>
          <bgColor rgb="FF00B050"/>
        </patternFill>
      </fill>
    </dxf>
    <dxf>
      <fill>
        <patternFill>
          <bgColor rgb="FFFFC000"/>
        </patternFill>
      </fill>
    </dxf>
    <dxf>
      <fill>
        <patternFill>
          <bgColor rgb="FFC00000"/>
        </patternFill>
      </fill>
    </dxf>
    <dxf>
      <fill>
        <patternFill>
          <bgColor rgb="FFFFC000"/>
        </patternFill>
      </fill>
    </dxf>
    <dxf>
      <font>
        <b/>
        <i val="0"/>
        <condense val="0"/>
        <extend val="0"/>
        <color auto="1"/>
      </font>
      <fill>
        <patternFill>
          <bgColor rgb="FF00B050"/>
        </patternFill>
      </fill>
    </dxf>
    <dxf>
      <font>
        <b/>
        <i val="0"/>
      </font>
      <fill>
        <patternFill>
          <bgColor rgb="FFFFC000"/>
        </patternFill>
      </fill>
    </dxf>
    <dxf>
      <font>
        <b/>
        <i val="0"/>
      </font>
      <fill>
        <patternFill>
          <bgColor rgb="FFC00000"/>
        </patternFill>
      </fill>
    </dxf>
    <dxf>
      <fill>
        <patternFill patternType="darkGray"/>
      </fill>
    </dxf>
    <dxf>
      <fill>
        <patternFill patternType="darkGray"/>
      </fill>
    </dxf>
    <dxf>
      <fill>
        <patternFill patternType="darkGray"/>
      </fill>
    </dxf>
    <dxf>
      <fill>
        <patternFill patternType="darkGray"/>
      </fill>
    </dxf>
    <dxf>
      <fill>
        <patternFill patternType="darkTrellis"/>
      </fill>
    </dxf>
    <dxf>
      <fill>
        <patternFill patternType="darkTrellis"/>
      </fill>
    </dxf>
    <dxf>
      <fill>
        <patternFill patternType="darkTrellis"/>
      </fill>
    </dxf>
    <dxf>
      <fill>
        <patternFill patternType="darkTrellis"/>
      </fill>
    </dxf>
    <dxf>
      <fill>
        <patternFill patternType="darkGray"/>
      </fill>
    </dxf>
    <dxf>
      <fill>
        <patternFill patternType="darkGray"/>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bgColor rgb="FFC00000"/>
        </patternFill>
      </fill>
    </dxf>
    <dxf>
      <fill>
        <patternFill>
          <bgColor rgb="FFFFC000"/>
        </patternFill>
      </fill>
    </dxf>
    <dxf>
      <fill>
        <patternFill>
          <bgColor rgb="FF00B050"/>
        </patternFill>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bgColor rgb="FFC00000"/>
        </patternFill>
      </fill>
    </dxf>
    <dxf>
      <fill>
        <patternFill>
          <bgColor rgb="FFFFC000"/>
        </patternFill>
      </fill>
    </dxf>
    <dxf>
      <fill>
        <patternFill>
          <bgColor rgb="FF00B050"/>
        </patternFill>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bgColor rgb="FFC00000"/>
        </patternFill>
      </fill>
    </dxf>
    <dxf>
      <fill>
        <patternFill>
          <bgColor rgb="FFFFC000"/>
        </patternFill>
      </fill>
    </dxf>
    <dxf>
      <fill>
        <patternFill>
          <bgColor rgb="FF00B050"/>
        </patternFill>
      </fill>
    </dxf>
    <dxf>
      <fill>
        <patternFill patternType="darkGray"/>
      </fill>
    </dxf>
    <dxf>
      <fill>
        <patternFill patternType="darkGray"/>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bgColor rgb="FFFF0000"/>
        </patternFill>
      </fill>
    </dxf>
    <dxf>
      <fill>
        <patternFill patternType="darkGray"/>
      </fill>
    </dxf>
    <dxf>
      <fill>
        <patternFill patternType="darkGray"/>
      </fill>
    </dxf>
    <dxf>
      <fill>
        <patternFill patternType="darkGray"/>
      </fill>
    </dxf>
    <dxf>
      <fill>
        <patternFill patternType="darkGray"/>
      </fill>
    </dxf>
    <dxf>
      <fill>
        <patternFill patternType="darkTrellis"/>
      </fill>
    </dxf>
    <dxf>
      <fill>
        <patternFill patternType="darkGray"/>
      </fill>
    </dxf>
    <dxf>
      <fill>
        <patternFill>
          <bgColor theme="6" tint="-0.24994659260841701"/>
        </patternFill>
      </fill>
    </dxf>
    <dxf>
      <fill>
        <patternFill>
          <bgColor rgb="FFFFC000"/>
        </patternFill>
      </fill>
    </dxf>
    <dxf>
      <fill>
        <patternFill>
          <bgColor rgb="FFC00000"/>
        </patternFill>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Trellis"/>
      </fill>
    </dxf>
    <dxf>
      <fill>
        <patternFill patternType="darkGray"/>
      </fill>
    </dxf>
    <dxf>
      <fill>
        <patternFill patternType="darkGray"/>
      </fill>
    </dxf>
    <dxf>
      <fill>
        <patternFill patternType="darkTrellis"/>
      </fill>
    </dxf>
    <dxf>
      <fill>
        <patternFill patternType="darkTrellis"/>
      </fill>
    </dxf>
    <dxf>
      <fill>
        <patternFill patternType="darkTrellis"/>
      </fill>
    </dxf>
    <dxf>
      <fill>
        <patternFill patternType="darkTrellis"/>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FF00"/>
        </patternFill>
      </fill>
    </dxf>
    <dxf>
      <fill>
        <patternFill>
          <bgColor rgb="FF00B050"/>
        </patternFill>
      </fill>
    </dxf>
    <dxf>
      <fill>
        <patternFill>
          <bgColor rgb="FFC00000"/>
        </patternFill>
      </fill>
    </dxf>
    <dxf>
      <fill>
        <patternFill>
          <bgColor rgb="FFFFFF00"/>
        </patternFill>
      </fill>
    </dxf>
    <dxf>
      <fill>
        <patternFill>
          <bgColor rgb="FF00B050"/>
        </patternFill>
      </fill>
    </dxf>
    <dxf>
      <fill>
        <patternFill>
          <bgColor rgb="FFC00000"/>
        </patternFill>
      </fill>
    </dxf>
    <dxf>
      <fill>
        <patternFill>
          <bgColor rgb="FFFFFF00"/>
        </patternFill>
      </fill>
    </dxf>
  </dxfs>
  <tableStyles count="0" defaultTableStyle="TableStyleMedium9" defaultPivotStyle="PivotStyleLight16"/>
  <colors>
    <mruColors>
      <color rgb="FFE8FEE9"/>
      <color rgb="FF6BA42C"/>
      <color rgb="FFFFCC00"/>
      <color rgb="FFFF5050"/>
      <color rgb="FFFFFFCC"/>
      <color rgb="FFBCE292"/>
      <color rgb="FFFF9F9F"/>
      <color rgb="FFF3FFF4"/>
      <color rgb="FFFEE8E8"/>
      <color rgb="FFFBF3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CLASIFICACIÓN</a:t>
            </a:r>
            <a:r>
              <a:rPr lang="en-US" baseline="0"/>
              <a:t> SEGÚN SEVERIDAD</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9166666666666667E-2"/>
          <c:y val="0.22203412073490814"/>
          <c:w val="0.95"/>
          <c:h val="0.77333624963546221"/>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C3C7-4402-A893-8FC84266581B}"/>
              </c:ext>
            </c:extLst>
          </c:dPt>
          <c:dPt>
            <c:idx val="1"/>
            <c:bubble3D val="0"/>
            <c:explosion val="11"/>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C3C7-4402-A893-8FC84266581B}"/>
              </c:ext>
            </c:extLst>
          </c:dPt>
          <c:dPt>
            <c:idx val="2"/>
            <c:bubble3D val="0"/>
            <c:explosion val="5"/>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C3C7-4402-A893-8FC84266581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ESCALA!$M$28:$M$30</c:f>
              <c:strCache>
                <c:ptCount val="3"/>
                <c:pt idx="0">
                  <c:v>GRAVE</c:v>
                </c:pt>
                <c:pt idx="1">
                  <c:v>MODERADO</c:v>
                </c:pt>
                <c:pt idx="2">
                  <c:v>LEVE</c:v>
                </c:pt>
              </c:strCache>
            </c:strRef>
          </c:cat>
          <c:val>
            <c:numRef>
              <c:f>ESCALA!$N$28:$N$30</c:f>
              <c:numCache>
                <c:formatCode>General</c:formatCode>
                <c:ptCount val="3"/>
                <c:pt idx="0">
                  <c:v>1</c:v>
                </c:pt>
                <c:pt idx="1">
                  <c:v>9</c:v>
                </c:pt>
                <c:pt idx="2">
                  <c:v>11</c:v>
                </c:pt>
              </c:numCache>
            </c:numRef>
          </c:val>
          <c:extLst>
            <c:ext xmlns:c16="http://schemas.microsoft.com/office/drawing/2014/chart" uri="{C3380CC4-5D6E-409C-BE32-E72D297353CC}">
              <c16:uniqueId val="{00000006-C3C7-4402-A893-8FC84266581B}"/>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119062</xdr:colOff>
      <xdr:row>0</xdr:row>
      <xdr:rowOff>0</xdr:rowOff>
    </xdr:from>
    <xdr:to>
      <xdr:col>1</xdr:col>
      <xdr:colOff>60018</xdr:colOff>
      <xdr:row>5</xdr:row>
      <xdr:rowOff>127424</xdr:rowOff>
    </xdr:to>
    <xdr:pic>
      <xdr:nvPicPr>
        <xdr:cNvPr id="6" name="8 Imagen">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62" y="0"/>
          <a:ext cx="1042988" cy="94059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106590</xdr:colOff>
      <xdr:row>0</xdr:row>
      <xdr:rowOff>0</xdr:rowOff>
    </xdr:from>
    <xdr:to>
      <xdr:col>1</xdr:col>
      <xdr:colOff>605520</xdr:colOff>
      <xdr:row>3</xdr:row>
      <xdr:rowOff>144356</xdr:rowOff>
    </xdr:to>
    <xdr:pic>
      <xdr:nvPicPr>
        <xdr:cNvPr id="10" name="9 Imagen">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590" y="0"/>
          <a:ext cx="1038680" cy="936058"/>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59529</xdr:colOff>
      <xdr:row>0</xdr:row>
      <xdr:rowOff>0</xdr:rowOff>
    </xdr:from>
    <xdr:to>
      <xdr:col>1</xdr:col>
      <xdr:colOff>750092</xdr:colOff>
      <xdr:row>3</xdr:row>
      <xdr:rowOff>214313</xdr:rowOff>
    </xdr:to>
    <xdr:pic>
      <xdr:nvPicPr>
        <xdr:cNvPr id="10" name="9 Imagen">
          <a:extLst>
            <a:ext uri="{FF2B5EF4-FFF2-40B4-BE49-F238E27FC236}">
              <a16:creationId xmlns:a16="http://schemas.microsoft.com/office/drawing/2014/main" id="{00000000-0008-0000-0200-00000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529" y="0"/>
          <a:ext cx="1047751" cy="940594"/>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114960</xdr:colOff>
      <xdr:row>37</xdr:row>
      <xdr:rowOff>254002</xdr:rowOff>
    </xdr:from>
    <xdr:to>
      <xdr:col>19</xdr:col>
      <xdr:colOff>188291</xdr:colOff>
      <xdr:row>68</xdr:row>
      <xdr:rowOff>10584</xdr:rowOff>
    </xdr:to>
    <xdr:pic>
      <xdr:nvPicPr>
        <xdr:cNvPr id="6" name="Imagen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3460" y="7027335"/>
          <a:ext cx="8074331" cy="56303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3362</xdr:colOff>
      <xdr:row>1</xdr:row>
      <xdr:rowOff>9525</xdr:rowOff>
    </xdr:from>
    <xdr:to>
      <xdr:col>0</xdr:col>
      <xdr:colOff>1209675</xdr:colOff>
      <xdr:row>4</xdr:row>
      <xdr:rowOff>1840006</xdr:rowOff>
    </xdr:to>
    <xdr:cxnSp macro="">
      <xdr:nvCxnSpPr>
        <xdr:cNvPr id="9" name="2 Conector recto">
          <a:extLst>
            <a:ext uri="{FF2B5EF4-FFF2-40B4-BE49-F238E27FC236}">
              <a16:creationId xmlns:a16="http://schemas.microsoft.com/office/drawing/2014/main" id="{00000000-0008-0000-0500-000009000000}"/>
            </a:ext>
          </a:extLst>
        </xdr:cNvPr>
        <xdr:cNvCxnSpPr/>
      </xdr:nvCxnSpPr>
      <xdr:spPr>
        <a:xfrm flipH="1">
          <a:off x="3362" y="257175"/>
          <a:ext cx="1206313" cy="264010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xdr:colOff>
      <xdr:row>13</xdr:row>
      <xdr:rowOff>33618</xdr:rowOff>
    </xdr:from>
    <xdr:to>
      <xdr:col>1</xdr:col>
      <xdr:colOff>0</xdr:colOff>
      <xdr:row>17</xdr:row>
      <xdr:rowOff>0</xdr:rowOff>
    </xdr:to>
    <xdr:cxnSp macro="">
      <xdr:nvCxnSpPr>
        <xdr:cNvPr id="10" name="5 Conector recto">
          <a:extLst>
            <a:ext uri="{FF2B5EF4-FFF2-40B4-BE49-F238E27FC236}">
              <a16:creationId xmlns:a16="http://schemas.microsoft.com/office/drawing/2014/main" id="{00000000-0008-0000-0500-00000A000000}"/>
            </a:ext>
          </a:extLst>
        </xdr:cNvPr>
        <xdr:cNvCxnSpPr/>
      </xdr:nvCxnSpPr>
      <xdr:spPr>
        <a:xfrm flipH="1">
          <a:off x="1" y="10434918"/>
          <a:ext cx="1228724" cy="72838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3362</xdr:colOff>
      <xdr:row>1</xdr:row>
      <xdr:rowOff>9525</xdr:rowOff>
    </xdr:from>
    <xdr:to>
      <xdr:col>0</xdr:col>
      <xdr:colOff>1209675</xdr:colOff>
      <xdr:row>4</xdr:row>
      <xdr:rowOff>1840006</xdr:rowOff>
    </xdr:to>
    <xdr:cxnSp macro="">
      <xdr:nvCxnSpPr>
        <xdr:cNvPr id="15" name="2 Conector recto">
          <a:extLst>
            <a:ext uri="{FF2B5EF4-FFF2-40B4-BE49-F238E27FC236}">
              <a16:creationId xmlns:a16="http://schemas.microsoft.com/office/drawing/2014/main" id="{00000000-0008-0000-0500-00000F000000}"/>
            </a:ext>
          </a:extLst>
        </xdr:cNvPr>
        <xdr:cNvCxnSpPr/>
      </xdr:nvCxnSpPr>
      <xdr:spPr>
        <a:xfrm flipH="1">
          <a:off x="3362" y="257175"/>
          <a:ext cx="1072963" cy="282108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xdr:colOff>
      <xdr:row>13</xdr:row>
      <xdr:rowOff>33618</xdr:rowOff>
    </xdr:from>
    <xdr:to>
      <xdr:col>1</xdr:col>
      <xdr:colOff>0</xdr:colOff>
      <xdr:row>17</xdr:row>
      <xdr:rowOff>0</xdr:rowOff>
    </xdr:to>
    <xdr:cxnSp macro="">
      <xdr:nvCxnSpPr>
        <xdr:cNvPr id="16" name="5 Conector recto">
          <a:extLst>
            <a:ext uri="{FF2B5EF4-FFF2-40B4-BE49-F238E27FC236}">
              <a16:creationId xmlns:a16="http://schemas.microsoft.com/office/drawing/2014/main" id="{00000000-0008-0000-0500-000010000000}"/>
            </a:ext>
          </a:extLst>
        </xdr:cNvPr>
        <xdr:cNvCxnSpPr/>
      </xdr:nvCxnSpPr>
      <xdr:spPr>
        <a:xfrm flipH="1">
          <a:off x="1" y="16502343"/>
          <a:ext cx="1076324" cy="62360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3362</xdr:colOff>
      <xdr:row>1</xdr:row>
      <xdr:rowOff>9525</xdr:rowOff>
    </xdr:from>
    <xdr:to>
      <xdr:col>0</xdr:col>
      <xdr:colOff>1209675</xdr:colOff>
      <xdr:row>4</xdr:row>
      <xdr:rowOff>1840006</xdr:rowOff>
    </xdr:to>
    <xdr:cxnSp macro="">
      <xdr:nvCxnSpPr>
        <xdr:cNvPr id="21" name="2 Conector recto">
          <a:extLst>
            <a:ext uri="{FF2B5EF4-FFF2-40B4-BE49-F238E27FC236}">
              <a16:creationId xmlns:a16="http://schemas.microsoft.com/office/drawing/2014/main" id="{00000000-0008-0000-0500-000015000000}"/>
            </a:ext>
          </a:extLst>
        </xdr:cNvPr>
        <xdr:cNvCxnSpPr/>
      </xdr:nvCxnSpPr>
      <xdr:spPr>
        <a:xfrm flipH="1">
          <a:off x="3362" y="257175"/>
          <a:ext cx="1072963" cy="282108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xdr:colOff>
      <xdr:row>13</xdr:row>
      <xdr:rowOff>33618</xdr:rowOff>
    </xdr:from>
    <xdr:to>
      <xdr:col>1</xdr:col>
      <xdr:colOff>0</xdr:colOff>
      <xdr:row>17</xdr:row>
      <xdr:rowOff>0</xdr:rowOff>
    </xdr:to>
    <xdr:cxnSp macro="">
      <xdr:nvCxnSpPr>
        <xdr:cNvPr id="22" name="5 Conector recto">
          <a:extLst>
            <a:ext uri="{FF2B5EF4-FFF2-40B4-BE49-F238E27FC236}">
              <a16:creationId xmlns:a16="http://schemas.microsoft.com/office/drawing/2014/main" id="{00000000-0008-0000-0500-000016000000}"/>
            </a:ext>
          </a:extLst>
        </xdr:cNvPr>
        <xdr:cNvCxnSpPr/>
      </xdr:nvCxnSpPr>
      <xdr:spPr>
        <a:xfrm flipH="1">
          <a:off x="1" y="16502343"/>
          <a:ext cx="1076324" cy="62360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165100</xdr:colOff>
      <xdr:row>29</xdr:row>
      <xdr:rowOff>12700</xdr:rowOff>
    </xdr:from>
    <xdr:to>
      <xdr:col>20</xdr:col>
      <xdr:colOff>165100</xdr:colOff>
      <xdr:row>45</xdr:row>
      <xdr:rowOff>114300</xdr:rowOff>
    </xdr:to>
    <xdr:graphicFrame macro="">
      <xdr:nvGraphicFramePr>
        <xdr:cNvPr id="11" name="Gráfico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DD257"/>
  <sheetViews>
    <sheetView showGridLines="0" zoomScale="70" zoomScaleNormal="70" zoomScaleSheetLayoutView="100" workbookViewId="0">
      <pane xSplit="1" topLeftCell="B1" activePane="topRight" state="frozen"/>
      <selection activeCell="A25" sqref="A25"/>
      <selection pane="topRight" activeCell="I20" sqref="I20"/>
    </sheetView>
  </sheetViews>
  <sheetFormatPr baseColWidth="10" defaultColWidth="11.42578125" defaultRowHeight="12.75" x14ac:dyDescent="0.2"/>
  <cols>
    <col min="1" max="1" width="16.42578125" style="21" bestFit="1" customWidth="1"/>
    <col min="2" max="4" width="21.28515625" style="21" customWidth="1"/>
    <col min="5" max="5" width="55.5703125" style="21" customWidth="1"/>
    <col min="6" max="8" width="16.85546875" style="21" customWidth="1"/>
    <col min="9" max="9" width="64.85546875" style="21" customWidth="1"/>
    <col min="10" max="10" width="19.28515625" style="21" bestFit="1" customWidth="1"/>
    <col min="11" max="11" width="49.28515625" style="266" customWidth="1"/>
    <col min="12" max="13" width="49.28515625" style="21" customWidth="1"/>
    <col min="14" max="14" width="18.140625" style="21" customWidth="1"/>
    <col min="15" max="15" width="23.140625" style="4" hidden="1" customWidth="1"/>
    <col min="16" max="16" width="18.140625" style="21" customWidth="1"/>
    <col min="17" max="17" width="3" style="4" hidden="1" customWidth="1"/>
    <col min="18" max="18" width="18.140625" style="21" customWidth="1"/>
    <col min="19" max="19" width="38.5703125" style="21" customWidth="1"/>
    <col min="20" max="20" width="14" style="4" hidden="1" customWidth="1"/>
    <col min="21" max="21" width="2" style="4" hidden="1" customWidth="1"/>
    <col min="22" max="22" width="5.85546875" style="4" hidden="1" customWidth="1"/>
    <col min="23" max="23" width="38.5703125" style="21" customWidth="1"/>
    <col min="24" max="24" width="8.140625" style="4" hidden="1" customWidth="1"/>
    <col min="25" max="25" width="8.140625" style="111" hidden="1" customWidth="1"/>
    <col min="26" max="26" width="2.42578125" style="111" hidden="1" customWidth="1"/>
    <col min="27" max="28" width="13.7109375" style="21" customWidth="1"/>
    <col min="29" max="31" width="13.7109375" style="111" hidden="1" customWidth="1"/>
    <col min="32" max="33" width="13.7109375" style="21" customWidth="1"/>
    <col min="34" max="36" width="13.7109375" style="111" hidden="1" customWidth="1"/>
    <col min="37" max="38" width="13.7109375" style="21" customWidth="1"/>
    <col min="39" max="41" width="13.7109375" style="111" hidden="1" customWidth="1"/>
    <col min="42" max="42" width="13.7109375" style="21" customWidth="1"/>
    <col min="43" max="43" width="7.140625" style="4" hidden="1" customWidth="1"/>
    <col min="44" max="44" width="16.42578125" style="281" customWidth="1"/>
    <col min="45" max="45" width="16.42578125" style="21" hidden="1" customWidth="1"/>
    <col min="46" max="46" width="16.42578125" style="21" customWidth="1"/>
    <col min="47" max="47" width="37.28515625" style="21" customWidth="1"/>
    <col min="48" max="48" width="8.28515625" style="21" customWidth="1"/>
    <col min="49" max="49" width="13.42578125" style="21" bestFit="1" customWidth="1"/>
    <col min="50" max="50" width="64.7109375" style="21" customWidth="1"/>
    <col min="51" max="51" width="18.5703125" style="21" customWidth="1"/>
    <col min="52" max="52" width="18.5703125" style="4" hidden="1" customWidth="1"/>
    <col min="53" max="53" width="18.5703125" style="21" customWidth="1"/>
    <col min="54" max="54" width="22.140625" style="21" customWidth="1"/>
    <col min="55" max="55" width="45" style="21" bestFit="1" customWidth="1"/>
    <col min="56" max="56" width="39.5703125" style="21" bestFit="1" customWidth="1"/>
    <col min="57" max="58" width="44.28515625" style="21" bestFit="1" customWidth="1"/>
    <col min="59" max="59" width="50.28515625" style="21" bestFit="1" customWidth="1"/>
    <col min="60" max="60" width="34.85546875" style="21" bestFit="1" customWidth="1"/>
    <col min="61" max="61" width="11.42578125" style="21"/>
    <col min="62" max="62" width="22.85546875" style="21" bestFit="1" customWidth="1"/>
    <col min="63" max="63" width="24.42578125" style="21" bestFit="1" customWidth="1"/>
    <col min="64" max="64" width="23.42578125" style="21" bestFit="1" customWidth="1"/>
    <col min="65" max="65" width="23.5703125" style="21" bestFit="1" customWidth="1"/>
    <col min="66" max="66" width="23.42578125" style="21" bestFit="1" customWidth="1"/>
    <col min="67" max="67" width="23.5703125" style="21" bestFit="1" customWidth="1"/>
    <col min="68" max="68" width="26.85546875" style="21" bestFit="1" customWidth="1"/>
    <col min="69" max="69" width="22.85546875" style="21" bestFit="1" customWidth="1"/>
    <col min="70" max="71" width="22.5703125" style="21" bestFit="1" customWidth="1"/>
    <col min="72" max="72" width="22.85546875" style="21" bestFit="1" customWidth="1"/>
    <col min="73" max="73" width="22" style="21" bestFit="1" customWidth="1"/>
    <col min="74" max="75" width="22.85546875" style="21" bestFit="1" customWidth="1"/>
    <col min="76" max="76" width="23.42578125" style="21" bestFit="1" customWidth="1"/>
    <col min="77" max="77" width="22.85546875" style="21" bestFit="1" customWidth="1"/>
    <col min="78" max="78" width="23" style="21" bestFit="1" customWidth="1"/>
    <col min="79" max="79" width="22.42578125" style="21" bestFit="1" customWidth="1"/>
    <col min="80" max="80" width="23.42578125" style="21" bestFit="1" customWidth="1"/>
    <col min="81" max="81" width="11.42578125" style="21"/>
    <col min="82" max="87" width="23.140625" style="21" bestFit="1" customWidth="1"/>
    <col min="88" max="88" width="23.42578125" style="21" bestFit="1" customWidth="1"/>
    <col min="89" max="91" width="23.140625" style="21" bestFit="1" customWidth="1"/>
    <col min="92" max="92" width="11.42578125" style="21"/>
    <col min="93" max="95" width="23.140625" style="21" bestFit="1" customWidth="1"/>
    <col min="96" max="96" width="23.5703125" style="21" bestFit="1" customWidth="1"/>
    <col min="97" max="97" width="23.140625" style="21" bestFit="1" customWidth="1"/>
    <col min="98" max="99" width="23.42578125" style="21" bestFit="1" customWidth="1"/>
    <col min="100" max="100" width="23.140625" style="21" bestFit="1" customWidth="1"/>
    <col min="101" max="101" width="23.5703125" style="21" bestFit="1" customWidth="1"/>
    <col min="102" max="103" width="11.42578125" style="21"/>
    <col min="104" max="104" width="23.42578125" style="21" bestFit="1" customWidth="1"/>
    <col min="105" max="105" width="23.140625" style="21" bestFit="1" customWidth="1"/>
    <col min="106" max="106" width="22.5703125" style="21" bestFit="1" customWidth="1"/>
    <col min="107" max="107" width="22.42578125" style="21" bestFit="1" customWidth="1"/>
    <col min="108" max="108" width="23.140625" style="21" bestFit="1" customWidth="1"/>
    <col min="109" max="16384" width="11.42578125" style="21"/>
  </cols>
  <sheetData>
    <row r="1" spans="1:89" s="184" customFormat="1" x14ac:dyDescent="0.2">
      <c r="A1" s="172"/>
      <c r="B1" s="173"/>
      <c r="C1" s="173"/>
      <c r="D1" s="173"/>
      <c r="E1" s="173"/>
      <c r="F1" s="173"/>
      <c r="G1" s="173"/>
      <c r="H1" s="173"/>
      <c r="I1" s="173"/>
      <c r="J1" s="173"/>
      <c r="K1" s="237"/>
      <c r="L1" s="226"/>
      <c r="M1" s="226"/>
      <c r="N1" s="226"/>
      <c r="O1" s="174"/>
      <c r="P1" s="226"/>
      <c r="Q1" s="174"/>
      <c r="R1" s="226"/>
      <c r="S1" s="226"/>
      <c r="T1" s="174"/>
      <c r="U1" s="174"/>
      <c r="V1" s="174"/>
      <c r="W1" s="226"/>
      <c r="X1" s="174"/>
      <c r="Y1" s="175"/>
      <c r="Z1" s="175"/>
      <c r="AA1" s="226"/>
      <c r="AB1" s="226"/>
      <c r="AC1" s="175"/>
      <c r="AD1" s="175"/>
      <c r="AE1" s="175"/>
      <c r="AF1" s="226"/>
      <c r="AG1" s="226"/>
      <c r="AH1" s="175"/>
      <c r="AI1" s="175"/>
      <c r="AJ1" s="175"/>
      <c r="AK1" s="226"/>
      <c r="AL1" s="226"/>
      <c r="AM1" s="175"/>
      <c r="AN1" s="175"/>
      <c r="AO1" s="175"/>
      <c r="AP1" s="226"/>
      <c r="AQ1" s="174"/>
      <c r="AR1" s="176"/>
      <c r="AS1" s="226"/>
      <c r="AW1" s="226"/>
      <c r="AX1" s="177"/>
      <c r="AY1" s="178" t="s">
        <v>66</v>
      </c>
      <c r="AZ1" s="179"/>
      <c r="BA1" s="348" t="s">
        <v>65</v>
      </c>
      <c r="BB1" s="180"/>
      <c r="BC1" s="180"/>
      <c r="BD1" s="180"/>
      <c r="BE1" s="180"/>
      <c r="BF1" s="180"/>
      <c r="BG1" s="180"/>
    </row>
    <row r="2" spans="1:89" s="184" customFormat="1" x14ac:dyDescent="0.2">
      <c r="A2" s="181"/>
      <c r="B2" s="182"/>
      <c r="C2" s="182"/>
      <c r="D2" s="182"/>
      <c r="E2" s="182"/>
      <c r="F2" s="182"/>
      <c r="G2" s="182"/>
      <c r="H2" s="182"/>
      <c r="I2" s="182"/>
      <c r="J2" s="182"/>
      <c r="K2" s="238"/>
      <c r="L2" s="417" t="s">
        <v>68</v>
      </c>
      <c r="M2" s="417"/>
      <c r="N2" s="417"/>
      <c r="O2" s="417"/>
      <c r="P2" s="417"/>
      <c r="Q2" s="417"/>
      <c r="R2" s="417"/>
      <c r="S2" s="417"/>
      <c r="T2" s="417"/>
      <c r="U2" s="417"/>
      <c r="V2" s="417"/>
      <c r="W2" s="417"/>
      <c r="X2" s="417"/>
      <c r="Y2" s="417"/>
      <c r="Z2" s="417"/>
      <c r="AA2" s="417"/>
      <c r="AB2" s="417"/>
      <c r="AC2" s="417"/>
      <c r="AD2" s="417"/>
      <c r="AE2" s="417"/>
      <c r="AF2" s="417"/>
      <c r="AG2" s="417"/>
      <c r="AH2" s="417"/>
      <c r="AI2" s="417"/>
      <c r="AJ2" s="417"/>
      <c r="AK2" s="417"/>
      <c r="AL2" s="417"/>
      <c r="AM2" s="417"/>
      <c r="AN2" s="417"/>
      <c r="AO2" s="417"/>
      <c r="AP2" s="417"/>
      <c r="AQ2" s="417"/>
      <c r="AR2" s="417"/>
      <c r="AS2" s="417"/>
      <c r="AW2" s="183"/>
      <c r="AY2" s="185" t="s">
        <v>438</v>
      </c>
      <c r="AZ2" s="186"/>
      <c r="BA2" s="349">
        <v>9</v>
      </c>
      <c r="BB2" s="180"/>
      <c r="BC2" s="180"/>
      <c r="BD2" s="180"/>
      <c r="BE2" s="180"/>
      <c r="BF2" s="180"/>
      <c r="BG2" s="180"/>
    </row>
    <row r="3" spans="1:89" s="184" customFormat="1" x14ac:dyDescent="0.2">
      <c r="A3" s="181"/>
      <c r="B3" s="182"/>
      <c r="C3" s="182"/>
      <c r="D3" s="182"/>
      <c r="E3" s="182"/>
      <c r="F3" s="182"/>
      <c r="G3" s="182"/>
      <c r="H3" s="182"/>
      <c r="I3" s="182"/>
      <c r="J3" s="182"/>
      <c r="K3" s="238"/>
      <c r="L3" s="417" t="s">
        <v>52</v>
      </c>
      <c r="M3" s="417"/>
      <c r="N3" s="417"/>
      <c r="O3" s="417"/>
      <c r="P3" s="417"/>
      <c r="Q3" s="417"/>
      <c r="R3" s="417"/>
      <c r="S3" s="417"/>
      <c r="T3" s="417"/>
      <c r="U3" s="417"/>
      <c r="V3" s="417"/>
      <c r="W3" s="417"/>
      <c r="X3" s="417"/>
      <c r="Y3" s="417"/>
      <c r="Z3" s="417"/>
      <c r="AA3" s="417"/>
      <c r="AB3" s="417"/>
      <c r="AC3" s="417"/>
      <c r="AD3" s="417"/>
      <c r="AE3" s="417"/>
      <c r="AF3" s="417"/>
      <c r="AG3" s="417"/>
      <c r="AH3" s="417"/>
      <c r="AI3" s="417"/>
      <c r="AJ3" s="417"/>
      <c r="AK3" s="417"/>
      <c r="AL3" s="417"/>
      <c r="AM3" s="417"/>
      <c r="AN3" s="417"/>
      <c r="AO3" s="417"/>
      <c r="AP3" s="417"/>
      <c r="AQ3" s="417"/>
      <c r="AR3" s="417"/>
      <c r="AS3" s="417"/>
      <c r="AW3" s="183"/>
      <c r="AY3" s="185" t="s">
        <v>439</v>
      </c>
      <c r="AZ3" s="186"/>
      <c r="BA3" s="350">
        <v>45014</v>
      </c>
      <c r="BB3" s="187"/>
      <c r="BC3" s="187"/>
      <c r="BD3" s="187"/>
      <c r="BE3" s="187"/>
      <c r="BF3" s="187"/>
      <c r="BG3" s="187"/>
    </row>
    <row r="4" spans="1:89" s="184" customFormat="1" ht="13.5" thickBot="1" x14ac:dyDescent="0.25">
      <c r="A4" s="181"/>
      <c r="B4" s="182"/>
      <c r="C4" s="182"/>
      <c r="D4" s="182"/>
      <c r="E4" s="182"/>
      <c r="F4" s="182"/>
      <c r="G4" s="182"/>
      <c r="H4" s="182"/>
      <c r="I4" s="182"/>
      <c r="J4" s="182"/>
      <c r="K4" s="238"/>
      <c r="L4" s="417"/>
      <c r="M4" s="417"/>
      <c r="N4" s="417"/>
      <c r="O4" s="417"/>
      <c r="P4" s="417"/>
      <c r="Q4" s="417"/>
      <c r="R4" s="417"/>
      <c r="S4" s="417"/>
      <c r="T4" s="417"/>
      <c r="U4" s="417"/>
      <c r="V4" s="417"/>
      <c r="W4" s="417"/>
      <c r="X4" s="417"/>
      <c r="Y4" s="417"/>
      <c r="Z4" s="417"/>
      <c r="AA4" s="417"/>
      <c r="AB4" s="417"/>
      <c r="AC4" s="417"/>
      <c r="AD4" s="417"/>
      <c r="AE4" s="417"/>
      <c r="AF4" s="417"/>
      <c r="AG4" s="417"/>
      <c r="AH4" s="417"/>
      <c r="AI4" s="417"/>
      <c r="AJ4" s="417"/>
      <c r="AK4" s="417"/>
      <c r="AL4" s="417"/>
      <c r="AM4" s="417"/>
      <c r="AN4" s="417"/>
      <c r="AO4" s="417"/>
      <c r="AP4" s="417"/>
      <c r="AQ4" s="417"/>
      <c r="AR4" s="417"/>
      <c r="AS4" s="417"/>
      <c r="AW4" s="183"/>
      <c r="AY4" s="188" t="s">
        <v>440</v>
      </c>
      <c r="AZ4" s="189"/>
      <c r="BA4" s="351" t="s">
        <v>441</v>
      </c>
      <c r="BB4" s="180"/>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row>
    <row r="5" spans="1:89" s="184" customFormat="1" ht="13.5" thickBot="1" x14ac:dyDescent="0.25">
      <c r="A5" s="375"/>
      <c r="B5" s="376"/>
      <c r="C5" s="376"/>
      <c r="D5" s="376"/>
      <c r="E5" s="376"/>
      <c r="F5" s="376"/>
      <c r="G5" s="376"/>
      <c r="H5" s="376"/>
      <c r="I5" s="376"/>
      <c r="J5" s="376"/>
      <c r="K5" s="376"/>
      <c r="L5" s="376"/>
      <c r="M5" s="376"/>
      <c r="N5" s="376"/>
      <c r="O5" s="376"/>
      <c r="P5" s="376"/>
      <c r="Q5" s="376"/>
      <c r="R5" s="376"/>
      <c r="S5" s="376"/>
      <c r="T5" s="376"/>
      <c r="U5" s="376"/>
      <c r="V5" s="376"/>
      <c r="W5" s="376"/>
      <c r="X5" s="376"/>
      <c r="Y5" s="376"/>
      <c r="Z5" s="376"/>
      <c r="AA5" s="376"/>
      <c r="AB5" s="376"/>
      <c r="AC5" s="376"/>
      <c r="AD5" s="376"/>
      <c r="AE5" s="376"/>
      <c r="AF5" s="376"/>
      <c r="AG5" s="376"/>
      <c r="AH5" s="376"/>
      <c r="AI5" s="376"/>
      <c r="AJ5" s="376"/>
      <c r="AK5" s="376"/>
      <c r="AL5" s="376"/>
      <c r="AM5" s="376"/>
      <c r="AN5" s="376"/>
      <c r="AO5" s="376"/>
      <c r="AP5" s="376"/>
      <c r="AQ5" s="376"/>
      <c r="AR5" s="376"/>
      <c r="AS5" s="376"/>
      <c r="AT5" s="376"/>
      <c r="AU5" s="376"/>
      <c r="AV5" s="376"/>
      <c r="AW5" s="376"/>
      <c r="AX5" s="376"/>
      <c r="AY5" s="376"/>
      <c r="AZ5" s="376"/>
      <c r="BA5" s="377"/>
      <c r="BB5" s="183"/>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row>
    <row r="6" spans="1:89" s="184" customFormat="1" ht="13.5" thickBot="1" x14ac:dyDescent="0.25">
      <c r="A6" s="403" t="s">
        <v>159</v>
      </c>
      <c r="B6" s="404"/>
      <c r="C6" s="404"/>
      <c r="D6" s="405"/>
      <c r="E6" s="420" t="s">
        <v>153</v>
      </c>
      <c r="F6" s="421"/>
      <c r="G6" s="422"/>
      <c r="K6" s="418" t="s">
        <v>53</v>
      </c>
      <c r="L6" s="419"/>
      <c r="M6" s="158">
        <v>45124</v>
      </c>
      <c r="N6" s="190"/>
      <c r="O6" s="190"/>
      <c r="P6" s="190"/>
      <c r="Q6" s="190"/>
      <c r="R6" s="190"/>
      <c r="S6" s="190"/>
      <c r="T6" s="191"/>
      <c r="U6" s="191"/>
      <c r="V6" s="192"/>
      <c r="X6" s="74"/>
      <c r="Y6" s="74"/>
      <c r="Z6" s="74"/>
      <c r="AB6" s="193"/>
      <c r="AC6" s="193"/>
      <c r="AD6" s="193"/>
      <c r="AE6" s="193"/>
      <c r="AF6" s="193"/>
      <c r="AH6" s="74"/>
      <c r="AI6" s="74"/>
      <c r="AJ6" s="74"/>
      <c r="AM6" s="74"/>
      <c r="AN6" s="74"/>
      <c r="AO6" s="74"/>
      <c r="AQ6" s="74"/>
      <c r="AZ6" s="74"/>
      <c r="BA6" s="310"/>
      <c r="BB6" s="180"/>
      <c r="BC6" s="415"/>
      <c r="BD6" s="415"/>
      <c r="BE6" s="415"/>
      <c r="BF6" s="415"/>
      <c r="BG6" s="415"/>
      <c r="BH6" s="415"/>
      <c r="BI6" s="415"/>
      <c r="BJ6" s="415"/>
      <c r="BK6" s="415"/>
      <c r="BL6" s="415"/>
      <c r="BM6" s="415"/>
      <c r="BN6" s="415"/>
      <c r="BO6" s="415"/>
      <c r="BP6" s="415"/>
      <c r="BQ6" s="415"/>
      <c r="BR6" s="415"/>
      <c r="BS6" s="415"/>
      <c r="BT6" s="415"/>
      <c r="BU6" s="415"/>
      <c r="BV6" s="415"/>
      <c r="BW6" s="415"/>
      <c r="BX6" s="415"/>
      <c r="BY6" s="415"/>
      <c r="BZ6" s="415"/>
      <c r="CA6" s="415"/>
      <c r="CB6" s="415"/>
      <c r="CC6" s="415"/>
      <c r="CD6" s="415"/>
      <c r="CE6" s="415"/>
      <c r="CF6" s="415"/>
      <c r="CG6" s="415"/>
      <c r="CH6" s="415"/>
      <c r="CI6" s="415"/>
      <c r="CJ6" s="415"/>
      <c r="CK6" s="29"/>
    </row>
    <row r="7" spans="1:89" s="184" customFormat="1" x14ac:dyDescent="0.2">
      <c r="A7" s="378"/>
      <c r="B7" s="379"/>
      <c r="C7" s="379"/>
      <c r="D7" s="380"/>
      <c r="E7" s="380"/>
      <c r="F7" s="380"/>
      <c r="G7" s="380"/>
      <c r="H7" s="380"/>
      <c r="I7" s="380"/>
      <c r="J7" s="380"/>
      <c r="K7" s="380"/>
      <c r="L7" s="380"/>
      <c r="M7" s="380"/>
      <c r="N7" s="380"/>
      <c r="O7" s="380"/>
      <c r="P7" s="380"/>
      <c r="Q7" s="380"/>
      <c r="R7" s="380"/>
      <c r="S7" s="380"/>
      <c r="T7" s="380"/>
      <c r="U7" s="380"/>
      <c r="V7" s="380"/>
      <c r="W7" s="380"/>
      <c r="X7" s="380"/>
      <c r="Y7" s="380"/>
      <c r="Z7" s="380"/>
      <c r="AA7" s="380"/>
      <c r="AB7" s="380"/>
      <c r="AC7" s="380"/>
      <c r="AD7" s="380"/>
      <c r="AE7" s="380"/>
      <c r="AF7" s="380"/>
      <c r="AG7" s="380"/>
      <c r="AH7" s="380"/>
      <c r="AI7" s="380"/>
      <c r="AJ7" s="380"/>
      <c r="AK7" s="380"/>
      <c r="AL7" s="380"/>
      <c r="AM7" s="380"/>
      <c r="AN7" s="380"/>
      <c r="AO7" s="380"/>
      <c r="AP7" s="380"/>
      <c r="AQ7" s="380"/>
      <c r="AR7" s="380"/>
      <c r="AS7" s="380"/>
      <c r="AT7" s="380"/>
      <c r="AU7" s="380"/>
      <c r="AV7" s="380"/>
      <c r="AW7" s="380"/>
      <c r="AX7" s="380"/>
      <c r="AY7" s="380"/>
      <c r="AZ7" s="381"/>
      <c r="BA7" s="382"/>
      <c r="BB7" s="180"/>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row>
    <row r="8" spans="1:89" s="184" customFormat="1" x14ac:dyDescent="0.2">
      <c r="A8" s="383" t="s">
        <v>54</v>
      </c>
      <c r="B8" s="383" t="s">
        <v>559</v>
      </c>
      <c r="C8" s="383" t="s">
        <v>563</v>
      </c>
      <c r="D8" s="383" t="s">
        <v>560</v>
      </c>
      <c r="E8" s="383" t="s">
        <v>461</v>
      </c>
      <c r="F8" s="383" t="s">
        <v>561</v>
      </c>
      <c r="G8" s="383" t="s">
        <v>76</v>
      </c>
      <c r="H8" s="383"/>
      <c r="I8" s="383"/>
      <c r="J8" s="383"/>
      <c r="K8" s="383"/>
      <c r="L8" s="383"/>
      <c r="M8" s="383"/>
      <c r="N8" s="383" t="s">
        <v>77</v>
      </c>
      <c r="O8" s="383"/>
      <c r="P8" s="383"/>
      <c r="Q8" s="383"/>
      <c r="R8" s="383"/>
      <c r="S8" s="383" t="s">
        <v>72</v>
      </c>
      <c r="T8" s="383"/>
      <c r="U8" s="383"/>
      <c r="V8" s="383"/>
      <c r="W8" s="383"/>
      <c r="X8" s="383"/>
      <c r="Y8" s="383"/>
      <c r="Z8" s="383"/>
      <c r="AA8" s="383"/>
      <c r="AB8" s="383"/>
      <c r="AC8" s="383"/>
      <c r="AD8" s="383"/>
      <c r="AE8" s="383"/>
      <c r="AF8" s="383"/>
      <c r="AG8" s="383"/>
      <c r="AH8" s="383"/>
      <c r="AI8" s="383"/>
      <c r="AJ8" s="383"/>
      <c r="AK8" s="383"/>
      <c r="AL8" s="383"/>
      <c r="AM8" s="383"/>
      <c r="AN8" s="383"/>
      <c r="AO8" s="383"/>
      <c r="AP8" s="383"/>
      <c r="AQ8" s="383"/>
      <c r="AR8" s="383"/>
      <c r="AS8" s="383" t="s">
        <v>73</v>
      </c>
      <c r="AT8" s="383"/>
      <c r="AU8" s="383" t="s">
        <v>33</v>
      </c>
      <c r="AV8" s="383"/>
      <c r="AW8" s="383" t="s">
        <v>78</v>
      </c>
      <c r="AX8" s="383"/>
      <c r="AY8" s="383"/>
      <c r="AZ8" s="383"/>
      <c r="BA8" s="383"/>
      <c r="BB8" s="187"/>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row>
    <row r="9" spans="1:89" s="281" customFormat="1" x14ac:dyDescent="0.2">
      <c r="A9" s="383"/>
      <c r="B9" s="383"/>
      <c r="C9" s="383"/>
      <c r="D9" s="383"/>
      <c r="E9" s="383"/>
      <c r="F9" s="383"/>
      <c r="G9" s="383" t="s">
        <v>269</v>
      </c>
      <c r="H9" s="383" t="s">
        <v>270</v>
      </c>
      <c r="I9" s="383" t="s">
        <v>31</v>
      </c>
      <c r="J9" s="383" t="s">
        <v>71</v>
      </c>
      <c r="K9" s="383" t="s">
        <v>4</v>
      </c>
      <c r="L9" s="383" t="s">
        <v>0</v>
      </c>
      <c r="M9" s="383" t="s">
        <v>32</v>
      </c>
      <c r="N9" s="383" t="s">
        <v>5</v>
      </c>
      <c r="O9" s="168"/>
      <c r="P9" s="383" t="s">
        <v>6</v>
      </c>
      <c r="Q9" s="168"/>
      <c r="R9" s="383" t="s">
        <v>781</v>
      </c>
      <c r="S9" s="383" t="s">
        <v>422</v>
      </c>
      <c r="T9" s="383"/>
      <c r="U9" s="383"/>
      <c r="V9" s="383"/>
      <c r="W9" s="383"/>
      <c r="X9" s="383" t="s">
        <v>421</v>
      </c>
      <c r="Y9" s="383"/>
      <c r="Z9" s="383"/>
      <c r="AA9" s="383"/>
      <c r="AB9" s="383"/>
      <c r="AC9" s="383"/>
      <c r="AD9" s="383"/>
      <c r="AE9" s="383"/>
      <c r="AF9" s="383"/>
      <c r="AG9" s="383"/>
      <c r="AH9" s="383"/>
      <c r="AI9" s="383"/>
      <c r="AJ9" s="383"/>
      <c r="AK9" s="383"/>
      <c r="AL9" s="383"/>
      <c r="AM9" s="383"/>
      <c r="AN9" s="383"/>
      <c r="AO9" s="383"/>
      <c r="AP9" s="383"/>
      <c r="AQ9" s="383" t="s">
        <v>406</v>
      </c>
      <c r="AR9" s="383"/>
      <c r="AS9" s="383"/>
      <c r="AT9" s="383"/>
      <c r="AU9" s="383"/>
      <c r="AV9" s="383"/>
      <c r="AW9" s="383"/>
      <c r="AX9" s="383"/>
      <c r="AY9" s="383"/>
      <c r="AZ9" s="383"/>
      <c r="BA9" s="383"/>
      <c r="BB9" s="180"/>
      <c r="BC9" s="180"/>
      <c r="BD9" s="180"/>
      <c r="BE9" s="180"/>
      <c r="BF9" s="180"/>
      <c r="BG9" s="180"/>
      <c r="BH9" s="180"/>
      <c r="CF9" s="29"/>
      <c r="CG9" s="29"/>
      <c r="CH9" s="29"/>
      <c r="CI9" s="29"/>
    </row>
    <row r="10" spans="1:89" s="281" customFormat="1" ht="38.25" x14ac:dyDescent="0.2">
      <c r="A10" s="383"/>
      <c r="B10" s="383"/>
      <c r="C10" s="383"/>
      <c r="D10" s="383"/>
      <c r="E10" s="383"/>
      <c r="F10" s="383"/>
      <c r="G10" s="383"/>
      <c r="H10" s="383"/>
      <c r="I10" s="383"/>
      <c r="J10" s="383"/>
      <c r="K10" s="383"/>
      <c r="L10" s="383"/>
      <c r="M10" s="383"/>
      <c r="N10" s="383"/>
      <c r="O10" s="168"/>
      <c r="P10" s="383"/>
      <c r="Q10" s="168"/>
      <c r="R10" s="383"/>
      <c r="S10" s="383" t="s">
        <v>416</v>
      </c>
      <c r="T10" s="383"/>
      <c r="U10" s="383"/>
      <c r="V10" s="194">
        <v>0.6</v>
      </c>
      <c r="W10" s="218" t="s">
        <v>322</v>
      </c>
      <c r="X10" s="194">
        <v>0.05</v>
      </c>
      <c r="Y10" s="195"/>
      <c r="Z10" s="195"/>
      <c r="AA10" s="218" t="s">
        <v>419</v>
      </c>
      <c r="AB10" s="218" t="s">
        <v>328</v>
      </c>
      <c r="AC10" s="196">
        <v>0.15</v>
      </c>
      <c r="AD10" s="195"/>
      <c r="AE10" s="195"/>
      <c r="AF10" s="218" t="s">
        <v>420</v>
      </c>
      <c r="AG10" s="218" t="s">
        <v>415</v>
      </c>
      <c r="AH10" s="196">
        <v>0.1</v>
      </c>
      <c r="AI10" s="195"/>
      <c r="AJ10" s="195"/>
      <c r="AK10" s="218" t="s">
        <v>423</v>
      </c>
      <c r="AL10" s="218" t="s">
        <v>323</v>
      </c>
      <c r="AM10" s="196">
        <v>0.1</v>
      </c>
      <c r="AN10" s="197"/>
      <c r="AO10" s="197"/>
      <c r="AP10" s="218" t="s">
        <v>405</v>
      </c>
      <c r="AQ10" s="168" t="s">
        <v>321</v>
      </c>
      <c r="AR10" s="218" t="s">
        <v>325</v>
      </c>
      <c r="AS10" s="218" t="s">
        <v>285</v>
      </c>
      <c r="AT10" s="218" t="s">
        <v>320</v>
      </c>
      <c r="AU10" s="218" t="s">
        <v>407</v>
      </c>
      <c r="AV10" s="218" t="s">
        <v>287</v>
      </c>
      <c r="AW10" s="218" t="s">
        <v>69</v>
      </c>
      <c r="AX10" s="218" t="s">
        <v>70</v>
      </c>
      <c r="AY10" s="218" t="s">
        <v>284</v>
      </c>
      <c r="AZ10" s="170"/>
      <c r="BA10" s="218" t="s">
        <v>274</v>
      </c>
      <c r="BB10" s="180"/>
      <c r="BC10" s="180"/>
      <c r="BD10" s="180"/>
      <c r="BE10" s="180"/>
      <c r="BF10" s="180"/>
      <c r="BG10" s="180"/>
      <c r="BH10" s="180"/>
    </row>
    <row r="11" spans="1:89" s="281" customFormat="1" ht="40.5" customHeight="1" x14ac:dyDescent="0.2">
      <c r="A11" s="397">
        <v>1</v>
      </c>
      <c r="B11" s="397" t="s">
        <v>565</v>
      </c>
      <c r="C11" s="390" t="str">
        <f>+VLOOKUP(B11,$A$215:$B$257,2,0)</f>
        <v>MARTA LEONOR MARULANDA ÁNGEL</v>
      </c>
      <c r="D11" s="371" t="s">
        <v>567</v>
      </c>
      <c r="E11" s="367" t="str">
        <f>IF(D11=$D$185,$E$185,IF(D11=$D$186,$E$186,IF(D11=$D$187,$E$187,IF(D11=$D$188,$E$188,IF(D11=$D$189,$E$189,IF(D11=$D$190,$E$190,IF(D11=$D$191,$E$191,IF(D11=$D$192,$E$192,IF(D11=$D$193,$E$193,IF(D11=$D$194,$E$194,IF(D11=VICERRECTORÍA_ACADÉMICA_,$BF$185,IF(D11=PLANEACIÓN_,$BF$187, IF(D11=VICERRECTORÍA_INVESTIGACIONES_INNOVACIÓN_Y_EXTENSIÓN_PDI,$BF$186,IF(D11=VICERRECTORÍA_ADMINISTRATIVA_FINANCIERA_,$BF$188,IF(D11=_VICERRECTORÍA_RESPONSABILIDAD_SOCIAL_Y_BIENESTAR_UNIVERSITARIO_,$BF$189," ")))))))))))))))</f>
        <v>Fomentar  y fortalecer la Creación, Gestión y transferencia del conocimiento.</v>
      </c>
      <c r="F11" s="360" t="s">
        <v>275</v>
      </c>
      <c r="G11" s="220" t="s">
        <v>272</v>
      </c>
      <c r="H11" s="220" t="s">
        <v>273</v>
      </c>
      <c r="I11" s="225" t="s">
        <v>570</v>
      </c>
      <c r="J11" s="360" t="s">
        <v>108</v>
      </c>
      <c r="K11" s="413" t="s">
        <v>573</v>
      </c>
      <c r="L11" s="414" t="s">
        <v>574</v>
      </c>
      <c r="M11" s="414" t="s">
        <v>575</v>
      </c>
      <c r="N11" s="397" t="s">
        <v>128</v>
      </c>
      <c r="O11" s="395">
        <f>IF(N11="ALTA",5,IF(N11="MEDIO ALTA",4,IF(N11="MEDIA",3,IF(N11="MEDIO BAJA",2,IF(N11="BAJA",1,0)))))</f>
        <v>1</v>
      </c>
      <c r="P11" s="397" t="s">
        <v>141</v>
      </c>
      <c r="Q11" s="395">
        <f>IF(P11="ALTO",5,IF(P11="MEDIO ALTO",4,IF(P11="MEDIO",3,IF(P11="MEDIO BAJO",2,IF(P11="BAJO",1,0)))))</f>
        <v>3</v>
      </c>
      <c r="R11" s="395">
        <f>Q11*O11</f>
        <v>3</v>
      </c>
      <c r="S11" s="198" t="s">
        <v>327</v>
      </c>
      <c r="T11" s="199">
        <f t="shared" ref="T11:T39" si="0">IF(S11=$S$189,1,IF(S11=$S$185,5,IF(S11=$S$186,4,IF(S11=$S$187,3,IF(S11=$S$188,2,0)))))</f>
        <v>1</v>
      </c>
      <c r="U11" s="367">
        <f>ROUND(AVERAGEIF(T11:T13,"&gt;0"),0)</f>
        <v>1</v>
      </c>
      <c r="V11" s="367">
        <f>U11*0.6</f>
        <v>0.6</v>
      </c>
      <c r="W11" s="223" t="s">
        <v>586</v>
      </c>
      <c r="X11" s="360">
        <f>IF(S11="No_existen",5*$X$10,Y11*$X$10)</f>
        <v>0.2</v>
      </c>
      <c r="Y11" s="363">
        <f>ROUND(AVERAGEIF(Z11:Z13,"&gt;0"),0)</f>
        <v>4</v>
      </c>
      <c r="Z11" s="200">
        <f t="shared" ref="Z11:Z39" si="1">IF(AA11=$AA$187,1,IF(AA11=$AA$186,2,IF(AA11=$AA$185,4,IF(S11="No_existen",5,0))))</f>
        <v>4</v>
      </c>
      <c r="AA11" s="220" t="s">
        <v>330</v>
      </c>
      <c r="AB11" s="220"/>
      <c r="AC11" s="363">
        <f>IF(S11="No_existen",5*$AC$10,AD11*$AC$10)</f>
        <v>0.15</v>
      </c>
      <c r="AD11" s="367">
        <f>ROUND(AVERAGEIF(AE11:AE13,"&gt;0"),0)</f>
        <v>1</v>
      </c>
      <c r="AE11" s="169">
        <f t="shared" ref="AE11:AE39" si="2">IF(AF11=$AG$186,1,IF(AF11=$AG$185,4,IF(S11="No_existen",5,0)))</f>
        <v>1</v>
      </c>
      <c r="AF11" s="220" t="s">
        <v>307</v>
      </c>
      <c r="AG11" s="223" t="s">
        <v>592</v>
      </c>
      <c r="AH11" s="363">
        <f>IF(S11="No_existen",5*$AH$10,AI11*$AH$10)</f>
        <v>0.1</v>
      </c>
      <c r="AI11" s="367">
        <f>ROUND(AVERAGEIF(AJ11:AJ13,"&gt;0"),0)</f>
        <v>1</v>
      </c>
      <c r="AJ11" s="169">
        <f t="shared" ref="AJ11:AJ39" si="3">IF(AK11=$AK$185,1,IF(AK11=$AK$186,4,IF(S11="No_existen",5,0)))</f>
        <v>1</v>
      </c>
      <c r="AK11" s="220" t="s">
        <v>304</v>
      </c>
      <c r="AL11" s="220" t="s">
        <v>315</v>
      </c>
      <c r="AM11" s="363">
        <f t="shared" ref="AM11" si="4">IF(S11="No_existen",5*$AM$10,AN11*$AM$10)</f>
        <v>0.2</v>
      </c>
      <c r="AN11" s="367">
        <f>ROUND(AVERAGEIF(AO11:AO13,"&gt;0"),0)</f>
        <v>2</v>
      </c>
      <c r="AO11" s="169">
        <f t="shared" ref="AO11:AO67" si="5">IF(AP11="Preventivo",1,IF(AP11="Detectivo",4, IF(S11="No_existen",5,0)))</f>
        <v>1</v>
      </c>
      <c r="AP11" s="220" t="s">
        <v>594</v>
      </c>
      <c r="AQ11" s="367">
        <f>ROUND(AVERAGE(U11,Y11,AD11,AI11,AN11),0)</f>
        <v>2</v>
      </c>
      <c r="AR11" s="390" t="str">
        <f t="shared" ref="AR11" si="6">IF(AQ11&lt;1.5,"FUERTE",IF(AND(AQ11&gt;=1.5,AQ11&lt;2.5),"ACEPTABLE",IF(AQ11&gt;=5,"INEXISTENTE","DÉBIL")))</f>
        <v>ACEPTABLE</v>
      </c>
      <c r="AS11" s="369">
        <f>IF(R11=0,0,ROUND((R11*AQ11),0))</f>
        <v>6</v>
      </c>
      <c r="AT11" s="369" t="str">
        <f t="shared" ref="AT11" si="7">IF(AS11&gt;=36,"GRAVE", IF(AS11&lt;=10, "LEVE", "MODERADO"))</f>
        <v>LEVE</v>
      </c>
      <c r="AU11" s="394" t="s">
        <v>596</v>
      </c>
      <c r="AV11" s="443">
        <v>0.01</v>
      </c>
      <c r="AW11" s="220" t="s">
        <v>90</v>
      </c>
      <c r="AX11" s="220"/>
      <c r="AY11" s="262"/>
      <c r="AZ11" s="201"/>
      <c r="BA11" s="202"/>
      <c r="BB11" s="187"/>
      <c r="BC11" s="187"/>
      <c r="BD11" s="187"/>
      <c r="BE11" s="187"/>
      <c r="BF11" s="187"/>
      <c r="BG11" s="180"/>
      <c r="BH11" s="180"/>
    </row>
    <row r="12" spans="1:89" s="281" customFormat="1" ht="40.5" customHeight="1" x14ac:dyDescent="0.2">
      <c r="A12" s="397"/>
      <c r="B12" s="397"/>
      <c r="C12" s="390"/>
      <c r="D12" s="371"/>
      <c r="E12" s="367"/>
      <c r="F12" s="360"/>
      <c r="G12" s="220" t="s">
        <v>272</v>
      </c>
      <c r="H12" s="220" t="s">
        <v>41</v>
      </c>
      <c r="I12" s="225" t="s">
        <v>571</v>
      </c>
      <c r="J12" s="360"/>
      <c r="K12" s="413"/>
      <c r="L12" s="414"/>
      <c r="M12" s="414"/>
      <c r="N12" s="397"/>
      <c r="O12" s="395"/>
      <c r="P12" s="397"/>
      <c r="Q12" s="395"/>
      <c r="R12" s="395"/>
      <c r="S12" s="198" t="s">
        <v>327</v>
      </c>
      <c r="T12" s="199">
        <f t="shared" si="0"/>
        <v>1</v>
      </c>
      <c r="U12" s="367"/>
      <c r="V12" s="367"/>
      <c r="W12" s="223" t="s">
        <v>587</v>
      </c>
      <c r="X12" s="360"/>
      <c r="Y12" s="363"/>
      <c r="Z12" s="200">
        <f t="shared" si="1"/>
        <v>4</v>
      </c>
      <c r="AA12" s="220" t="s">
        <v>330</v>
      </c>
      <c r="AB12" s="220"/>
      <c r="AC12" s="363"/>
      <c r="AD12" s="367"/>
      <c r="AE12" s="169">
        <f t="shared" si="2"/>
        <v>1</v>
      </c>
      <c r="AF12" s="220" t="s">
        <v>307</v>
      </c>
      <c r="AG12" s="223" t="s">
        <v>593</v>
      </c>
      <c r="AH12" s="363"/>
      <c r="AI12" s="367"/>
      <c r="AJ12" s="169">
        <f t="shared" si="3"/>
        <v>1</v>
      </c>
      <c r="AK12" s="220" t="s">
        <v>304</v>
      </c>
      <c r="AL12" s="220" t="s">
        <v>315</v>
      </c>
      <c r="AM12" s="363"/>
      <c r="AN12" s="367"/>
      <c r="AO12" s="169">
        <f t="shared" si="5"/>
        <v>1</v>
      </c>
      <c r="AP12" s="220" t="s">
        <v>594</v>
      </c>
      <c r="AQ12" s="367"/>
      <c r="AR12" s="390"/>
      <c r="AS12" s="369"/>
      <c r="AT12" s="369"/>
      <c r="AU12" s="394"/>
      <c r="AV12" s="416"/>
      <c r="AW12" s="220" t="s">
        <v>90</v>
      </c>
      <c r="AX12" s="220"/>
      <c r="AY12" s="262"/>
      <c r="AZ12" s="201"/>
      <c r="BA12" s="202"/>
      <c r="BB12" s="180"/>
      <c r="BC12" s="180"/>
      <c r="BD12" s="180"/>
      <c r="BE12" s="180"/>
      <c r="BF12" s="180"/>
      <c r="BG12" s="180"/>
      <c r="BH12" s="180"/>
    </row>
    <row r="13" spans="1:89" s="281" customFormat="1" ht="40.5" customHeight="1" x14ac:dyDescent="0.2">
      <c r="A13" s="397"/>
      <c r="B13" s="397"/>
      <c r="C13" s="390"/>
      <c r="D13" s="371"/>
      <c r="E13" s="367"/>
      <c r="F13" s="360"/>
      <c r="G13" s="220" t="s">
        <v>271</v>
      </c>
      <c r="H13" s="220" t="s">
        <v>36</v>
      </c>
      <c r="I13" s="225" t="s">
        <v>572</v>
      </c>
      <c r="J13" s="360"/>
      <c r="K13" s="413"/>
      <c r="L13" s="414"/>
      <c r="M13" s="414"/>
      <c r="N13" s="397"/>
      <c r="O13" s="395"/>
      <c r="P13" s="397"/>
      <c r="Q13" s="395"/>
      <c r="R13" s="395"/>
      <c r="S13" s="198" t="s">
        <v>327</v>
      </c>
      <c r="T13" s="199">
        <f t="shared" si="0"/>
        <v>1</v>
      </c>
      <c r="U13" s="367"/>
      <c r="V13" s="367"/>
      <c r="W13" s="223" t="s">
        <v>588</v>
      </c>
      <c r="X13" s="360"/>
      <c r="Y13" s="363"/>
      <c r="Z13" s="200">
        <f t="shared" si="1"/>
        <v>4</v>
      </c>
      <c r="AA13" s="220" t="s">
        <v>330</v>
      </c>
      <c r="AB13" s="220"/>
      <c r="AC13" s="363"/>
      <c r="AD13" s="367"/>
      <c r="AE13" s="169">
        <f t="shared" si="2"/>
        <v>1</v>
      </c>
      <c r="AF13" s="220" t="s">
        <v>307</v>
      </c>
      <c r="AG13" s="223" t="s">
        <v>592</v>
      </c>
      <c r="AH13" s="363"/>
      <c r="AI13" s="367"/>
      <c r="AJ13" s="169">
        <f t="shared" si="3"/>
        <v>1</v>
      </c>
      <c r="AK13" s="220" t="s">
        <v>304</v>
      </c>
      <c r="AL13" s="220" t="s">
        <v>313</v>
      </c>
      <c r="AM13" s="363"/>
      <c r="AN13" s="367"/>
      <c r="AO13" s="169">
        <f t="shared" si="5"/>
        <v>4</v>
      </c>
      <c r="AP13" s="220" t="s">
        <v>595</v>
      </c>
      <c r="AQ13" s="367"/>
      <c r="AR13" s="390"/>
      <c r="AS13" s="369"/>
      <c r="AT13" s="369"/>
      <c r="AU13" s="394"/>
      <c r="AV13" s="416"/>
      <c r="AW13" s="220" t="s">
        <v>90</v>
      </c>
      <c r="AX13" s="220"/>
      <c r="AY13" s="262"/>
      <c r="AZ13" s="201"/>
      <c r="BA13" s="202"/>
      <c r="BB13" s="180"/>
      <c r="BC13" s="180"/>
      <c r="BD13" s="180"/>
      <c r="BE13" s="180"/>
      <c r="BF13" s="180"/>
      <c r="BG13" s="180"/>
      <c r="BH13" s="180"/>
    </row>
    <row r="14" spans="1:89" s="281" customFormat="1" ht="40.5" customHeight="1" x14ac:dyDescent="0.2">
      <c r="A14" s="397">
        <v>2</v>
      </c>
      <c r="B14" s="397" t="s">
        <v>565</v>
      </c>
      <c r="C14" s="390" t="str">
        <f>+VLOOKUP(B14,$A$215:$B$257,2,0)</f>
        <v>MARTA LEONOR MARULANDA ÁNGEL</v>
      </c>
      <c r="D14" s="371" t="s">
        <v>567</v>
      </c>
      <c r="E14" s="367" t="str">
        <f>IF(D14=$D$185,$E$185,IF(D14=$D$186,$E$186,IF(D14=$D$187,$E$187,IF(D14=$D$188,$E$188,IF(D14=$D$189,$E$189,IF(D14=$D$190,$E$190,IF(D14=$D$191,$E$191,IF(D14=$D$192,$E$192,IF(D14=$D$193,$E$193,IF(D14=$D$194,$E$194,IF(D14=VICERRECTORÍA_ACADÉMICA_,$BF$185,IF(D14=PLANEACIÓN_,$BF$187, IF(D14=VICERRECTORÍA_INVESTIGACIONES_INNOVACIÓN_Y_EXTENSIÓN_PDI,$BF$186,IF(D14=VICERRECTORÍA_ADMINISTRATIVA_FINANCIERA_,$BF$188,IF(D14=_VICERRECTORÍA_RESPONSABILIDAD_SOCIAL_Y_BIENESTAR_UNIVERSITARIO_,$BF$189," ")))))))))))))))</f>
        <v>Fomentar  y fortalecer la Creación, Gestión y transferencia del conocimiento.</v>
      </c>
      <c r="F14" s="360" t="s">
        <v>275</v>
      </c>
      <c r="G14" s="220" t="s">
        <v>272</v>
      </c>
      <c r="H14" s="220" t="s">
        <v>41</v>
      </c>
      <c r="I14" s="223" t="s">
        <v>576</v>
      </c>
      <c r="J14" s="360" t="s">
        <v>108</v>
      </c>
      <c r="K14" s="357" t="s">
        <v>580</v>
      </c>
      <c r="L14" s="361" t="s">
        <v>581</v>
      </c>
      <c r="M14" s="361" t="s">
        <v>582</v>
      </c>
      <c r="N14" s="397" t="s">
        <v>105</v>
      </c>
      <c r="O14" s="395">
        <f t="shared" ref="O14" si="8">IF(N14="ALTA",5,IF(N14="MEDIO ALTA",4,IF(N14="MEDIA",3,IF(N14="MEDIO BAJA",2,IF(N14="BAJA",1,0)))))</f>
        <v>3</v>
      </c>
      <c r="P14" s="397" t="s">
        <v>140</v>
      </c>
      <c r="Q14" s="395">
        <f t="shared" ref="Q14:Q20" si="9">IF(P14="ALTO",5,IF(P14="MEDIO ALTO",4,IF(P14="MEDIO",3,IF(P14="MEDIO BAJO",2,IF(P14="BAJO",1,0)))))</f>
        <v>5</v>
      </c>
      <c r="R14" s="395">
        <f>Q14*O14</f>
        <v>15</v>
      </c>
      <c r="S14" s="198" t="s">
        <v>327</v>
      </c>
      <c r="T14" s="199">
        <f t="shared" si="0"/>
        <v>1</v>
      </c>
      <c r="U14" s="367">
        <f>ROUND(AVERAGEIF(T14:T16,"&gt;0"),0)</f>
        <v>1</v>
      </c>
      <c r="V14" s="367">
        <f>U14*0.6</f>
        <v>0.6</v>
      </c>
      <c r="W14" s="223" t="s">
        <v>589</v>
      </c>
      <c r="X14" s="360">
        <f>IF(S14="No_existen",5*$X$10,Y14*$X$10)</f>
        <v>0.2</v>
      </c>
      <c r="Y14" s="363">
        <f>ROUND(AVERAGEIF(Z14:Z16,"&gt;0"),0)</f>
        <v>4</v>
      </c>
      <c r="Z14" s="200">
        <f t="shared" si="1"/>
        <v>4</v>
      </c>
      <c r="AA14" s="220" t="s">
        <v>330</v>
      </c>
      <c r="AB14" s="220"/>
      <c r="AC14" s="363">
        <f>IF(S14="No_existen",5*$AC$10,AD14*$AC$10)</f>
        <v>0.15</v>
      </c>
      <c r="AD14" s="367">
        <f>ROUND(AVERAGEIF(AE14:AE16,"&gt;0"),0)</f>
        <v>1</v>
      </c>
      <c r="AE14" s="169">
        <f t="shared" si="2"/>
        <v>1</v>
      </c>
      <c r="AF14" s="220" t="s">
        <v>307</v>
      </c>
      <c r="AG14" s="223" t="s">
        <v>592</v>
      </c>
      <c r="AH14" s="363">
        <f t="shared" ref="AH14" si="10">IF(S14="No_existen",5*$AH$10,AI14*$AH$10)</f>
        <v>0.1</v>
      </c>
      <c r="AI14" s="367">
        <f>ROUND(AVERAGEIF(AJ14:AJ16,"&gt;0"),0)</f>
        <v>1</v>
      </c>
      <c r="AJ14" s="169">
        <f t="shared" si="3"/>
        <v>1</v>
      </c>
      <c r="AK14" s="220" t="s">
        <v>304</v>
      </c>
      <c r="AL14" s="220" t="s">
        <v>311</v>
      </c>
      <c r="AM14" s="363">
        <f t="shared" ref="AM14" si="11">IF(S14="No_existen",5*$AM$10,AN14*$AM$10)</f>
        <v>0.1</v>
      </c>
      <c r="AN14" s="367">
        <f>ROUND(AVERAGEIF(AO14:AO16,"&gt;0"),0)</f>
        <v>1</v>
      </c>
      <c r="AO14" s="169">
        <f t="shared" si="5"/>
        <v>1</v>
      </c>
      <c r="AP14" s="220" t="s">
        <v>594</v>
      </c>
      <c r="AQ14" s="367">
        <f t="shared" ref="AQ14" si="12">ROUND(AVERAGE(U14,Y14,AD14,AI14,AN14),0)</f>
        <v>2</v>
      </c>
      <c r="AR14" s="390" t="str">
        <f t="shared" ref="AR14" si="13">IF(AQ14&lt;1.5,"FUERTE",IF(AND(AQ14&gt;=1.5,AQ14&lt;2.5),"ACEPTABLE",IF(AQ14&gt;=5,"INEXISTENTE","DÉBIL")))</f>
        <v>ACEPTABLE</v>
      </c>
      <c r="AS14" s="369">
        <f>IF(R14=0,0,ROUND((R14*AQ14),0))</f>
        <v>30</v>
      </c>
      <c r="AT14" s="369" t="str">
        <f t="shared" ref="AT14" si="14">IF(AS14&gt;=36,"GRAVE", IF(AS14&lt;=10, "LEVE", "MODERADO"))</f>
        <v>MODERADO</v>
      </c>
      <c r="AU14" s="394" t="s">
        <v>597</v>
      </c>
      <c r="AV14" s="416">
        <v>119</v>
      </c>
      <c r="AW14" s="360" t="s">
        <v>91</v>
      </c>
      <c r="AX14" s="361" t="s">
        <v>598</v>
      </c>
      <c r="AY14" s="362">
        <v>45291</v>
      </c>
      <c r="AZ14" s="201"/>
      <c r="BA14" s="202"/>
      <c r="BB14" s="180"/>
      <c r="BC14" s="180"/>
      <c r="BD14" s="180"/>
      <c r="BE14" s="180"/>
      <c r="BF14" s="180"/>
      <c r="BG14" s="187"/>
      <c r="BH14" s="187"/>
    </row>
    <row r="15" spans="1:89" s="281" customFormat="1" ht="40.5" customHeight="1" x14ac:dyDescent="0.2">
      <c r="A15" s="397"/>
      <c r="B15" s="397"/>
      <c r="C15" s="390"/>
      <c r="D15" s="371"/>
      <c r="E15" s="367"/>
      <c r="F15" s="360"/>
      <c r="G15" s="220" t="s">
        <v>272</v>
      </c>
      <c r="H15" s="220" t="s">
        <v>273</v>
      </c>
      <c r="I15" s="223" t="s">
        <v>577</v>
      </c>
      <c r="J15" s="360"/>
      <c r="K15" s="357"/>
      <c r="L15" s="361"/>
      <c r="M15" s="361"/>
      <c r="N15" s="397"/>
      <c r="O15" s="395"/>
      <c r="P15" s="397"/>
      <c r="Q15" s="395"/>
      <c r="R15" s="395"/>
      <c r="S15" s="198" t="s">
        <v>327</v>
      </c>
      <c r="T15" s="199">
        <f t="shared" si="0"/>
        <v>1</v>
      </c>
      <c r="U15" s="367"/>
      <c r="V15" s="367"/>
      <c r="W15" s="223" t="s">
        <v>590</v>
      </c>
      <c r="X15" s="360"/>
      <c r="Y15" s="363"/>
      <c r="Z15" s="200">
        <f t="shared" si="1"/>
        <v>4</v>
      </c>
      <c r="AA15" s="220" t="s">
        <v>330</v>
      </c>
      <c r="AB15" s="220"/>
      <c r="AC15" s="363"/>
      <c r="AD15" s="367"/>
      <c r="AE15" s="169">
        <f t="shared" si="2"/>
        <v>1</v>
      </c>
      <c r="AF15" s="220" t="s">
        <v>307</v>
      </c>
      <c r="AG15" s="223" t="s">
        <v>592</v>
      </c>
      <c r="AH15" s="363"/>
      <c r="AI15" s="367"/>
      <c r="AJ15" s="169">
        <f t="shared" si="3"/>
        <v>1</v>
      </c>
      <c r="AK15" s="220" t="s">
        <v>304</v>
      </c>
      <c r="AL15" s="220" t="s">
        <v>311</v>
      </c>
      <c r="AM15" s="363"/>
      <c r="AN15" s="367"/>
      <c r="AO15" s="169">
        <f t="shared" si="5"/>
        <v>1</v>
      </c>
      <c r="AP15" s="220" t="s">
        <v>594</v>
      </c>
      <c r="AQ15" s="367"/>
      <c r="AR15" s="390"/>
      <c r="AS15" s="369"/>
      <c r="AT15" s="369"/>
      <c r="AU15" s="394"/>
      <c r="AV15" s="416"/>
      <c r="AW15" s="360"/>
      <c r="AX15" s="361"/>
      <c r="AY15" s="362"/>
      <c r="AZ15" s="201"/>
      <c r="BA15" s="202"/>
      <c r="BB15" s="187"/>
      <c r="BC15" s="187"/>
      <c r="BD15" s="187"/>
      <c r="BE15" s="187"/>
      <c r="BF15" s="187"/>
      <c r="BG15" s="180"/>
      <c r="BH15" s="180"/>
    </row>
    <row r="16" spans="1:89" s="281" customFormat="1" ht="40.5" customHeight="1" x14ac:dyDescent="0.2">
      <c r="A16" s="397"/>
      <c r="B16" s="397"/>
      <c r="C16" s="390"/>
      <c r="D16" s="371"/>
      <c r="E16" s="367"/>
      <c r="F16" s="360"/>
      <c r="G16" s="220" t="s">
        <v>271</v>
      </c>
      <c r="H16" s="220" t="s">
        <v>37</v>
      </c>
      <c r="I16" s="223" t="s">
        <v>578</v>
      </c>
      <c r="J16" s="360"/>
      <c r="K16" s="357"/>
      <c r="L16" s="361"/>
      <c r="M16" s="361"/>
      <c r="N16" s="397"/>
      <c r="O16" s="395"/>
      <c r="P16" s="397"/>
      <c r="Q16" s="395"/>
      <c r="R16" s="395"/>
      <c r="S16" s="198" t="s">
        <v>327</v>
      </c>
      <c r="T16" s="199">
        <f t="shared" si="0"/>
        <v>1</v>
      </c>
      <c r="U16" s="367"/>
      <c r="V16" s="367"/>
      <c r="W16" s="223" t="s">
        <v>591</v>
      </c>
      <c r="X16" s="360"/>
      <c r="Y16" s="363"/>
      <c r="Z16" s="200">
        <f t="shared" si="1"/>
        <v>4</v>
      </c>
      <c r="AA16" s="220" t="s">
        <v>330</v>
      </c>
      <c r="AB16" s="220"/>
      <c r="AC16" s="363"/>
      <c r="AD16" s="367"/>
      <c r="AE16" s="169">
        <f t="shared" si="2"/>
        <v>1</v>
      </c>
      <c r="AF16" s="220" t="s">
        <v>307</v>
      </c>
      <c r="AG16" s="223" t="s">
        <v>592</v>
      </c>
      <c r="AH16" s="363"/>
      <c r="AI16" s="367"/>
      <c r="AJ16" s="169">
        <f t="shared" si="3"/>
        <v>1</v>
      </c>
      <c r="AK16" s="220" t="s">
        <v>304</v>
      </c>
      <c r="AL16" s="220" t="s">
        <v>318</v>
      </c>
      <c r="AM16" s="363"/>
      <c r="AN16" s="367"/>
      <c r="AO16" s="169">
        <f t="shared" si="5"/>
        <v>1</v>
      </c>
      <c r="AP16" s="220" t="s">
        <v>594</v>
      </c>
      <c r="AQ16" s="367"/>
      <c r="AR16" s="390"/>
      <c r="AS16" s="369"/>
      <c r="AT16" s="369"/>
      <c r="AU16" s="394"/>
      <c r="AV16" s="416"/>
      <c r="AW16" s="360"/>
      <c r="AX16" s="361"/>
      <c r="AY16" s="362"/>
      <c r="AZ16" s="201"/>
      <c r="BA16" s="202"/>
      <c r="BB16" s="180"/>
      <c r="BC16" s="180"/>
      <c r="BD16" s="180"/>
      <c r="BE16" s="180"/>
      <c r="BF16" s="180"/>
      <c r="BG16" s="187"/>
      <c r="BH16" s="187"/>
    </row>
    <row r="17" spans="1:60" s="281" customFormat="1" ht="40.5" customHeight="1" x14ac:dyDescent="0.2">
      <c r="A17" s="397">
        <v>3</v>
      </c>
      <c r="B17" s="397" t="s">
        <v>565</v>
      </c>
      <c r="C17" s="390" t="str">
        <f>+VLOOKUP(B17,$A$215:$B$257,2,0)</f>
        <v>MARTA LEONOR MARULANDA ÁNGEL</v>
      </c>
      <c r="D17" s="371" t="s">
        <v>567</v>
      </c>
      <c r="E17" s="367" t="str">
        <f>IF(D17=$D$185,$E$185,IF(D17=$D$186,$E$186,IF(D17=$D$187,$E$187,IF(D17=$D$188,$E$188,IF(D17=$D$189,$E$189,IF(D17=$D$190,$E$190,IF(D17=$D$191,$E$191,IF(D17=$D$192,$E$192,IF(D17=$D$193,$E$193,IF(D17=$D$194,$E$194,IF(D17=VICERRECTORÍA_ACADÉMICA_,$BF$185,IF(D17=PLANEACIÓN_,$BF$187, IF(D17=VICERRECTORÍA_INVESTIGACIONES_INNOVACIÓN_Y_EXTENSIÓN_PDI,$BF$186,IF(D17=VICERRECTORÍA_ADMINISTRATIVA_FINANCIERA_,$BF$188,IF(D17=_VICERRECTORÍA_RESPONSABILIDAD_SOCIAL_Y_BIENESTAR_UNIVERSITARIO_,$BF$189," ")))))))))))))))</f>
        <v>Fomentar  y fortalecer la Creación, Gestión y transferencia del conocimiento.</v>
      </c>
      <c r="F17" s="360" t="s">
        <v>275</v>
      </c>
      <c r="G17" s="220" t="s">
        <v>272</v>
      </c>
      <c r="H17" s="220" t="s">
        <v>41</v>
      </c>
      <c r="I17" s="223" t="s">
        <v>576</v>
      </c>
      <c r="J17" s="360" t="s">
        <v>108</v>
      </c>
      <c r="K17" s="357" t="s">
        <v>583</v>
      </c>
      <c r="L17" s="361" t="s">
        <v>584</v>
      </c>
      <c r="M17" s="361" t="s">
        <v>585</v>
      </c>
      <c r="N17" s="397" t="s">
        <v>105</v>
      </c>
      <c r="O17" s="395">
        <f t="shared" ref="O17" si="15">IF(N17="ALTA",5,IF(N17="MEDIO ALTA",4,IF(N17="MEDIA",3,IF(N17="MEDIO BAJA",2,IF(N17="BAJA",1,0)))))</f>
        <v>3</v>
      </c>
      <c r="P17" s="397" t="s">
        <v>140</v>
      </c>
      <c r="Q17" s="395">
        <f t="shared" si="9"/>
        <v>5</v>
      </c>
      <c r="R17" s="395">
        <f>Q17*O17</f>
        <v>15</v>
      </c>
      <c r="S17" s="198" t="s">
        <v>327</v>
      </c>
      <c r="T17" s="199">
        <f t="shared" si="0"/>
        <v>1</v>
      </c>
      <c r="U17" s="367">
        <f>ROUND(AVERAGEIF(T17:T19,"&gt;0"),0)</f>
        <v>1</v>
      </c>
      <c r="V17" s="367">
        <f>U17*0.6</f>
        <v>0.6</v>
      </c>
      <c r="W17" s="223" t="s">
        <v>589</v>
      </c>
      <c r="X17" s="360">
        <f>IF(S17="No_existen",5*$X$10,Y17*$X$10)</f>
        <v>0.2</v>
      </c>
      <c r="Y17" s="363">
        <f>ROUND(AVERAGEIF(Z17:Z19,"&gt;0"),0)</f>
        <v>4</v>
      </c>
      <c r="Z17" s="200">
        <f t="shared" si="1"/>
        <v>4</v>
      </c>
      <c r="AA17" s="220" t="s">
        <v>330</v>
      </c>
      <c r="AB17" s="220"/>
      <c r="AC17" s="363">
        <f>IF(S17="No_existen",5*$AC$10,AD17*$AC$10)</f>
        <v>0.15</v>
      </c>
      <c r="AD17" s="367">
        <f>ROUND(AVERAGEIF(AE17:AE19,"&gt;0"),0)</f>
        <v>1</v>
      </c>
      <c r="AE17" s="169">
        <f t="shared" si="2"/>
        <v>1</v>
      </c>
      <c r="AF17" s="220" t="s">
        <v>307</v>
      </c>
      <c r="AG17" s="223" t="s">
        <v>592</v>
      </c>
      <c r="AH17" s="363">
        <f>IF(S17="No_existen",5*$AH$10,AI17*$AH$10)</f>
        <v>0.1</v>
      </c>
      <c r="AI17" s="367">
        <f>ROUND(AVERAGEIF(AJ17:AJ19,"&gt;0"),0)</f>
        <v>1</v>
      </c>
      <c r="AJ17" s="169">
        <f t="shared" si="3"/>
        <v>1</v>
      </c>
      <c r="AK17" s="220" t="s">
        <v>304</v>
      </c>
      <c r="AL17" s="220" t="s">
        <v>311</v>
      </c>
      <c r="AM17" s="363">
        <f t="shared" ref="AM17" si="16">IF(S17="No_existen",5*$AM$10,AN17*$AM$10)</f>
        <v>0.1</v>
      </c>
      <c r="AN17" s="367">
        <f>ROUND(AVERAGEIF(AO17:AO19,"&gt;0"),0)</f>
        <v>1</v>
      </c>
      <c r="AO17" s="169">
        <f t="shared" si="5"/>
        <v>1</v>
      </c>
      <c r="AP17" s="220" t="s">
        <v>594</v>
      </c>
      <c r="AQ17" s="367">
        <f t="shared" ref="AQ17" si="17">ROUND(AVERAGE(U17,Y17,AD17,AI17,AN17),0)</f>
        <v>2</v>
      </c>
      <c r="AR17" s="390" t="str">
        <f t="shared" ref="AR17" si="18">IF(AQ17&lt;1.5,"FUERTE",IF(AND(AQ17&gt;=1.5,AQ17&lt;2.5),"ACEPTABLE",IF(AQ17&gt;=5,"INEXISTENTE","DÉBIL")))</f>
        <v>ACEPTABLE</v>
      </c>
      <c r="AS17" s="369">
        <f t="shared" ref="AS17" si="19">IF(R17=0,0,ROUND((R17*AQ17),0))</f>
        <v>30</v>
      </c>
      <c r="AT17" s="369" t="str">
        <f t="shared" ref="AT17" si="20">IF(AS17&gt;=36,"GRAVE", IF(AS17&lt;=10, "LEVE", "MODERADO"))</f>
        <v>MODERADO</v>
      </c>
      <c r="AU17" s="373" t="s">
        <v>600</v>
      </c>
      <c r="AV17" s="416">
        <v>175</v>
      </c>
      <c r="AW17" s="360" t="s">
        <v>91</v>
      </c>
      <c r="AX17" s="361" t="s">
        <v>599</v>
      </c>
      <c r="AY17" s="362">
        <v>45291</v>
      </c>
      <c r="AZ17" s="201"/>
      <c r="BA17" s="202"/>
      <c r="BB17" s="187"/>
      <c r="BC17" s="187"/>
      <c r="BD17" s="187"/>
      <c r="BE17" s="187"/>
      <c r="BF17" s="187"/>
      <c r="BG17" s="180"/>
      <c r="BH17" s="180"/>
    </row>
    <row r="18" spans="1:60" s="281" customFormat="1" ht="40.5" customHeight="1" x14ac:dyDescent="0.2">
      <c r="A18" s="397"/>
      <c r="B18" s="397"/>
      <c r="C18" s="390"/>
      <c r="D18" s="371"/>
      <c r="E18" s="367"/>
      <c r="F18" s="360"/>
      <c r="G18" s="220" t="s">
        <v>272</v>
      </c>
      <c r="H18" s="220" t="s">
        <v>273</v>
      </c>
      <c r="I18" s="223" t="s">
        <v>579</v>
      </c>
      <c r="J18" s="360"/>
      <c r="K18" s="357"/>
      <c r="L18" s="361"/>
      <c r="M18" s="361"/>
      <c r="N18" s="397"/>
      <c r="O18" s="395"/>
      <c r="P18" s="397"/>
      <c r="Q18" s="395"/>
      <c r="R18" s="395"/>
      <c r="S18" s="198" t="s">
        <v>327</v>
      </c>
      <c r="T18" s="199">
        <f t="shared" si="0"/>
        <v>1</v>
      </c>
      <c r="U18" s="367"/>
      <c r="V18" s="367"/>
      <c r="W18" s="223" t="s">
        <v>590</v>
      </c>
      <c r="X18" s="360"/>
      <c r="Y18" s="363"/>
      <c r="Z18" s="200">
        <f t="shared" si="1"/>
        <v>4</v>
      </c>
      <c r="AA18" s="220" t="s">
        <v>330</v>
      </c>
      <c r="AB18" s="220"/>
      <c r="AC18" s="363"/>
      <c r="AD18" s="367"/>
      <c r="AE18" s="169">
        <f t="shared" si="2"/>
        <v>1</v>
      </c>
      <c r="AF18" s="220" t="s">
        <v>307</v>
      </c>
      <c r="AG18" s="223" t="s">
        <v>592</v>
      </c>
      <c r="AH18" s="363"/>
      <c r="AI18" s="367"/>
      <c r="AJ18" s="169">
        <f t="shared" si="3"/>
        <v>1</v>
      </c>
      <c r="AK18" s="220" t="s">
        <v>304</v>
      </c>
      <c r="AL18" s="220" t="s">
        <v>311</v>
      </c>
      <c r="AM18" s="363"/>
      <c r="AN18" s="367"/>
      <c r="AO18" s="169">
        <f t="shared" si="5"/>
        <v>1</v>
      </c>
      <c r="AP18" s="220" t="s">
        <v>594</v>
      </c>
      <c r="AQ18" s="367"/>
      <c r="AR18" s="390"/>
      <c r="AS18" s="369"/>
      <c r="AT18" s="369"/>
      <c r="AU18" s="373"/>
      <c r="AV18" s="416"/>
      <c r="AW18" s="360"/>
      <c r="AX18" s="361"/>
      <c r="AY18" s="362"/>
      <c r="AZ18" s="201"/>
      <c r="BA18" s="202"/>
      <c r="BB18" s="180"/>
      <c r="BC18" s="180"/>
      <c r="BD18" s="180"/>
      <c r="BE18" s="180"/>
      <c r="BF18" s="180"/>
      <c r="BG18" s="180"/>
      <c r="BH18" s="180"/>
    </row>
    <row r="19" spans="1:60" s="281" customFormat="1" ht="40.5" customHeight="1" x14ac:dyDescent="0.2">
      <c r="A19" s="397"/>
      <c r="B19" s="397"/>
      <c r="C19" s="390"/>
      <c r="D19" s="371"/>
      <c r="E19" s="367"/>
      <c r="F19" s="360"/>
      <c r="G19" s="220" t="s">
        <v>271</v>
      </c>
      <c r="H19" s="220" t="s">
        <v>37</v>
      </c>
      <c r="I19" s="223" t="s">
        <v>578</v>
      </c>
      <c r="J19" s="360"/>
      <c r="K19" s="357"/>
      <c r="L19" s="361"/>
      <c r="M19" s="361"/>
      <c r="N19" s="397"/>
      <c r="O19" s="395"/>
      <c r="P19" s="397"/>
      <c r="Q19" s="395"/>
      <c r="R19" s="395"/>
      <c r="S19" s="198" t="s">
        <v>327</v>
      </c>
      <c r="T19" s="199">
        <f t="shared" si="0"/>
        <v>1</v>
      </c>
      <c r="U19" s="367"/>
      <c r="V19" s="367"/>
      <c r="W19" s="223" t="s">
        <v>591</v>
      </c>
      <c r="X19" s="360"/>
      <c r="Y19" s="363"/>
      <c r="Z19" s="200">
        <f t="shared" si="1"/>
        <v>4</v>
      </c>
      <c r="AA19" s="220" t="s">
        <v>330</v>
      </c>
      <c r="AB19" s="220"/>
      <c r="AC19" s="363"/>
      <c r="AD19" s="367"/>
      <c r="AE19" s="169">
        <f t="shared" si="2"/>
        <v>1</v>
      </c>
      <c r="AF19" s="220" t="s">
        <v>307</v>
      </c>
      <c r="AG19" s="223" t="s">
        <v>592</v>
      </c>
      <c r="AH19" s="363"/>
      <c r="AI19" s="367"/>
      <c r="AJ19" s="169">
        <f t="shared" si="3"/>
        <v>1</v>
      </c>
      <c r="AK19" s="220" t="s">
        <v>304</v>
      </c>
      <c r="AL19" s="220" t="s">
        <v>318</v>
      </c>
      <c r="AM19" s="363"/>
      <c r="AN19" s="367"/>
      <c r="AO19" s="169">
        <f t="shared" si="5"/>
        <v>1</v>
      </c>
      <c r="AP19" s="220" t="s">
        <v>594</v>
      </c>
      <c r="AQ19" s="367"/>
      <c r="AR19" s="390"/>
      <c r="AS19" s="369"/>
      <c r="AT19" s="369"/>
      <c r="AU19" s="373"/>
      <c r="AV19" s="416"/>
      <c r="AW19" s="360"/>
      <c r="AX19" s="361"/>
      <c r="AY19" s="362"/>
      <c r="AZ19" s="201"/>
      <c r="BA19" s="202"/>
      <c r="BB19" s="180"/>
      <c r="BC19" s="180"/>
      <c r="BD19" s="180"/>
      <c r="BE19" s="180"/>
      <c r="BF19" s="180"/>
      <c r="BG19" s="187"/>
      <c r="BH19" s="187"/>
    </row>
    <row r="20" spans="1:60" s="281" customFormat="1" ht="40.5" customHeight="1" x14ac:dyDescent="0.2">
      <c r="A20" s="397">
        <v>4</v>
      </c>
      <c r="B20" s="397" t="s">
        <v>566</v>
      </c>
      <c r="C20" s="390" t="str">
        <f>+VLOOKUP(B20,$A$215:$B$257,2,0)</f>
        <v>FRANCISCO ANTONIO URIBE GÓMEZ</v>
      </c>
      <c r="D20" s="371" t="s">
        <v>451</v>
      </c>
      <c r="E20" s="367" t="str">
        <f>IF(D20=$D$185,$E$185,IF(D20=$D$186,$E$186,IF(D20=$D$187,$E$187,IF(D20=$D$188,$E$188,IF(D20=$D$189,$E$189,IF(D20=$D$190,$E$190,IF(D20=$D$191,$E$191,IF(D20=$D$192,$E$192,IF(D20=$D$193,$E$193,IF(D20=$D$194,$E$194,IF(D20=VICERRECTORÍA_ACADÉMICA_,$BF$185,IF(D20=PLANEACIÓN_,$BF$187, IF(D20=VICERRECTORÍA_INVESTIGACIONES_INNOVACIÓN_Y_EXTENSIÓN_PDI,$BF$186,IF(D20=VICERRECTORÍA_ADMINISTRATIVA_FINANCIERA_,$BF$188,IF(D20=_VICERRECTORÍA_RESPONSABILIDAD_SOCIAL_Y_BIENESTAR_UNIVERSITARIO_,$BF$189," ")))))))))))))))</f>
        <v>Fortalecer la gestión del contexto para lograr mayor impacto y visibilidad regional, nacional e internacional.</v>
      </c>
      <c r="F20" s="360" t="s">
        <v>275</v>
      </c>
      <c r="G20" s="220" t="s">
        <v>272</v>
      </c>
      <c r="H20" s="220" t="s">
        <v>39</v>
      </c>
      <c r="I20" s="221" t="s">
        <v>601</v>
      </c>
      <c r="J20" s="360" t="s">
        <v>108</v>
      </c>
      <c r="K20" s="357" t="s">
        <v>604</v>
      </c>
      <c r="L20" s="361" t="s">
        <v>605</v>
      </c>
      <c r="M20" s="361" t="s">
        <v>606</v>
      </c>
      <c r="N20" s="397" t="s">
        <v>151</v>
      </c>
      <c r="O20" s="395">
        <f t="shared" ref="O20" si="21">IF(N20="ALTA",5,IF(N20="MEDIO ALTA",4,IF(N20="MEDIA",3,IF(N20="MEDIO BAJA",2,IF(N20="BAJA",1,0)))))</f>
        <v>2</v>
      </c>
      <c r="P20" s="397" t="s">
        <v>141</v>
      </c>
      <c r="Q20" s="395">
        <f t="shared" si="9"/>
        <v>3</v>
      </c>
      <c r="R20" s="395">
        <f>Q20*O20</f>
        <v>6</v>
      </c>
      <c r="S20" s="198" t="s">
        <v>327</v>
      </c>
      <c r="T20" s="199">
        <f t="shared" si="0"/>
        <v>1</v>
      </c>
      <c r="U20" s="367">
        <f>ROUND(AVERAGEIF(T20:T22,"&gt;0"),0)</f>
        <v>1</v>
      </c>
      <c r="V20" s="367">
        <f>U20*0.6</f>
        <v>0.6</v>
      </c>
      <c r="W20" s="223" t="s">
        <v>607</v>
      </c>
      <c r="X20" s="360">
        <f>IF(S20="No_existen",5*$X$10,Y20*$X$10)</f>
        <v>0.15000000000000002</v>
      </c>
      <c r="Y20" s="363">
        <f>ROUND(AVERAGEIF(Z20:Z22,"&gt;0"),0)</f>
        <v>3</v>
      </c>
      <c r="Z20" s="200">
        <f t="shared" si="1"/>
        <v>2</v>
      </c>
      <c r="AA20" s="220" t="s">
        <v>331</v>
      </c>
      <c r="AB20" s="220"/>
      <c r="AC20" s="363">
        <f t="shared" ref="AC20" si="22">IF(S20="No_existen",5*$AC$10,AD20*$AC$10)</f>
        <v>0.15</v>
      </c>
      <c r="AD20" s="367">
        <f>ROUND(AVERAGEIF(AE20:AE22,"&gt;0"),0)</f>
        <v>1</v>
      </c>
      <c r="AE20" s="169">
        <f t="shared" si="2"/>
        <v>1</v>
      </c>
      <c r="AF20" s="220" t="s">
        <v>307</v>
      </c>
      <c r="AG20" s="220" t="s">
        <v>609</v>
      </c>
      <c r="AH20" s="363">
        <f t="shared" ref="AH20" si="23">IF(S20="No_existen",5*$AH$10,AI20*$AH$10)</f>
        <v>0.1</v>
      </c>
      <c r="AI20" s="367">
        <f t="shared" ref="AI20" si="24">ROUND(AVERAGEIF(AJ20:AJ22,"&gt;0"),0)</f>
        <v>1</v>
      </c>
      <c r="AJ20" s="169">
        <f t="shared" si="3"/>
        <v>1</v>
      </c>
      <c r="AK20" s="220" t="s">
        <v>304</v>
      </c>
      <c r="AL20" s="220" t="s">
        <v>464</v>
      </c>
      <c r="AM20" s="363">
        <f t="shared" ref="AM20" si="25">IF(S20="No_existen",5*$AM$10,AN20*$AM$10)</f>
        <v>0.1</v>
      </c>
      <c r="AN20" s="367">
        <f t="shared" ref="AN20" si="26">ROUND(AVERAGEIF(AO20:AO22,"&gt;0"),0)</f>
        <v>1</v>
      </c>
      <c r="AO20" s="169">
        <f t="shared" si="5"/>
        <v>1</v>
      </c>
      <c r="AP20" s="220" t="s">
        <v>594</v>
      </c>
      <c r="AQ20" s="367">
        <f t="shared" ref="AQ20" si="27">ROUND(AVERAGE(U20,Y20,AD20,AI20,AN20),0)</f>
        <v>1</v>
      </c>
      <c r="AR20" s="390" t="str">
        <f t="shared" ref="AR20" si="28">IF(AQ20&lt;1.5,"FUERTE",IF(AND(AQ20&gt;=1.5,AQ20&lt;2.5),"ACEPTABLE",IF(AQ20&gt;=5,"INEXISTENTE","DÉBIL")))</f>
        <v>FUERTE</v>
      </c>
      <c r="AS20" s="369">
        <f t="shared" ref="AS20" si="29">IF(R20=0,0,ROUND((R20*AQ20),0))</f>
        <v>6</v>
      </c>
      <c r="AT20" s="369" t="str">
        <f t="shared" ref="AT20" si="30">IF(AS20&gt;=36,"GRAVE", IF(AS20&lt;=10, "LEVE", "MODERADO"))</f>
        <v>LEVE</v>
      </c>
      <c r="AU20" s="371" t="s">
        <v>610</v>
      </c>
      <c r="AV20" s="371">
        <v>100</v>
      </c>
      <c r="AW20" s="220" t="s">
        <v>90</v>
      </c>
      <c r="AX20" s="220"/>
      <c r="AY20" s="262"/>
      <c r="AZ20" s="201"/>
      <c r="BA20" s="202"/>
      <c r="BB20" s="180"/>
      <c r="BC20" s="180"/>
      <c r="BD20" s="180"/>
      <c r="BE20" s="180"/>
      <c r="BF20" s="180"/>
      <c r="BG20" s="180"/>
      <c r="BH20" s="180"/>
    </row>
    <row r="21" spans="1:60" s="281" customFormat="1" ht="40.5" customHeight="1" x14ac:dyDescent="0.2">
      <c r="A21" s="397"/>
      <c r="B21" s="397"/>
      <c r="C21" s="390"/>
      <c r="D21" s="371"/>
      <c r="E21" s="367"/>
      <c r="F21" s="360"/>
      <c r="G21" s="220" t="s">
        <v>272</v>
      </c>
      <c r="H21" s="220" t="s">
        <v>39</v>
      </c>
      <c r="I21" s="223" t="s">
        <v>602</v>
      </c>
      <c r="J21" s="360"/>
      <c r="K21" s="357"/>
      <c r="L21" s="361"/>
      <c r="M21" s="361"/>
      <c r="N21" s="397"/>
      <c r="O21" s="395"/>
      <c r="P21" s="397"/>
      <c r="Q21" s="395"/>
      <c r="R21" s="395"/>
      <c r="S21" s="198" t="s">
        <v>327</v>
      </c>
      <c r="T21" s="199">
        <f t="shared" si="0"/>
        <v>1</v>
      </c>
      <c r="U21" s="367"/>
      <c r="V21" s="367"/>
      <c r="W21" s="223" t="s">
        <v>608</v>
      </c>
      <c r="X21" s="360"/>
      <c r="Y21" s="363"/>
      <c r="Z21" s="200">
        <f t="shared" si="1"/>
        <v>4</v>
      </c>
      <c r="AA21" s="220" t="s">
        <v>330</v>
      </c>
      <c r="AB21" s="220"/>
      <c r="AC21" s="363"/>
      <c r="AD21" s="367"/>
      <c r="AE21" s="169">
        <f t="shared" si="2"/>
        <v>1</v>
      </c>
      <c r="AF21" s="220" t="s">
        <v>307</v>
      </c>
      <c r="AG21" s="220" t="s">
        <v>609</v>
      </c>
      <c r="AH21" s="363"/>
      <c r="AI21" s="367"/>
      <c r="AJ21" s="169">
        <f t="shared" si="3"/>
        <v>1</v>
      </c>
      <c r="AK21" s="220" t="s">
        <v>304</v>
      </c>
      <c r="AL21" s="220" t="s">
        <v>311</v>
      </c>
      <c r="AM21" s="363"/>
      <c r="AN21" s="367"/>
      <c r="AO21" s="169">
        <f t="shared" si="5"/>
        <v>1</v>
      </c>
      <c r="AP21" s="220" t="s">
        <v>594</v>
      </c>
      <c r="AQ21" s="367"/>
      <c r="AR21" s="390"/>
      <c r="AS21" s="369"/>
      <c r="AT21" s="369"/>
      <c r="AU21" s="371"/>
      <c r="AV21" s="371"/>
      <c r="AW21" s="220" t="s">
        <v>90</v>
      </c>
      <c r="AX21" s="220"/>
      <c r="AY21" s="262"/>
      <c r="AZ21" s="201"/>
      <c r="BA21" s="202"/>
      <c r="BB21" s="187"/>
      <c r="BC21" s="187"/>
      <c r="BD21" s="187"/>
      <c r="BE21" s="187"/>
      <c r="BF21" s="187"/>
      <c r="BG21" s="180"/>
      <c r="BH21" s="180"/>
    </row>
    <row r="22" spans="1:60" s="281" customFormat="1" ht="40.5" customHeight="1" x14ac:dyDescent="0.2">
      <c r="A22" s="397"/>
      <c r="B22" s="397"/>
      <c r="C22" s="390"/>
      <c r="D22" s="371"/>
      <c r="E22" s="367"/>
      <c r="F22" s="360"/>
      <c r="G22" s="220" t="s">
        <v>272</v>
      </c>
      <c r="H22" s="220" t="s">
        <v>39</v>
      </c>
      <c r="I22" s="223" t="s">
        <v>603</v>
      </c>
      <c r="J22" s="360"/>
      <c r="K22" s="357"/>
      <c r="L22" s="361"/>
      <c r="M22" s="361"/>
      <c r="N22" s="397"/>
      <c r="O22" s="395"/>
      <c r="P22" s="397"/>
      <c r="Q22" s="395"/>
      <c r="R22" s="395"/>
      <c r="S22" s="198"/>
      <c r="T22" s="199">
        <f t="shared" si="0"/>
        <v>0</v>
      </c>
      <c r="U22" s="367"/>
      <c r="V22" s="367"/>
      <c r="W22" s="220"/>
      <c r="X22" s="360"/>
      <c r="Y22" s="363"/>
      <c r="Z22" s="200">
        <f t="shared" si="1"/>
        <v>0</v>
      </c>
      <c r="AA22" s="220"/>
      <c r="AB22" s="220"/>
      <c r="AC22" s="363"/>
      <c r="AD22" s="367"/>
      <c r="AE22" s="169">
        <f t="shared" si="2"/>
        <v>0</v>
      </c>
      <c r="AF22" s="220"/>
      <c r="AG22" s="220"/>
      <c r="AH22" s="363"/>
      <c r="AI22" s="367"/>
      <c r="AJ22" s="169">
        <f t="shared" si="3"/>
        <v>0</v>
      </c>
      <c r="AK22" s="220"/>
      <c r="AL22" s="220"/>
      <c r="AM22" s="363"/>
      <c r="AN22" s="367"/>
      <c r="AO22" s="169">
        <f t="shared" si="5"/>
        <v>0</v>
      </c>
      <c r="AP22" s="220"/>
      <c r="AQ22" s="367"/>
      <c r="AR22" s="390"/>
      <c r="AS22" s="369"/>
      <c r="AT22" s="369"/>
      <c r="AU22" s="371"/>
      <c r="AV22" s="371"/>
      <c r="AW22" s="220" t="s">
        <v>90</v>
      </c>
      <c r="AX22" s="220"/>
      <c r="AY22" s="262"/>
      <c r="AZ22" s="201"/>
      <c r="BA22" s="202"/>
      <c r="BB22" s="180"/>
      <c r="BC22" s="180"/>
      <c r="BD22" s="180"/>
      <c r="BE22" s="180"/>
      <c r="BF22" s="180"/>
      <c r="BG22" s="180"/>
      <c r="BH22" s="180"/>
    </row>
    <row r="23" spans="1:60" s="281" customFormat="1" ht="40.5" customHeight="1" x14ac:dyDescent="0.2">
      <c r="A23" s="401">
        <v>5</v>
      </c>
      <c r="B23" s="401" t="s">
        <v>164</v>
      </c>
      <c r="C23" s="441" t="str">
        <f t="shared" ref="C23" si="31">+VLOOKUP(B23,$A$215:$B$257,2,0)</f>
        <v>FRANCISCO ANTORIO URIBE GOMEZ</v>
      </c>
      <c r="D23" s="423" t="s">
        <v>167</v>
      </c>
      <c r="E23" s="425" t="str">
        <f>IF(D23=$D$185,$E$185,IF(D23=$D$186,$E$186,IF(D23=$D$187,$E$187,IF(D23=$D$188,$E$188,IF(D23=$D$189,$E$189,IF(D23=$D$190,$E$190,IF(D23=$D$191,$E$191,IF(D23=$D$192,$E$192,IF(D23=$D$193,$E$193,IF(D23=$D$194,$E$194,IF(D23=VICERRECTORÍA_ACADÉMICA_,$BF$185,IF(D23=PLANEACIÓN_,$BF$187, IF(D23=VICERRECTORÍA_INVESTIGACIONES_INNOVACIÓN_Y_EXTENSIÓN_PDI,$BF$186,IF(D23=VICERRECTORÍA_ADMINISTRATIVA_FINANCIERA_,$BF$188,IF(D23=_VICERRECTORÍA_RESPONSABILIDAD_SOCIAL_Y_BIENESTAR_UNIVERSITARIO_,$BF$189," ")))))))))))))))</f>
        <v>Orientar el desarrollo de la Universidad mediante el direccionamiento estratégico y visión compartida de la comunidad universitaria, a fin de lograr los objetivos misionales.</v>
      </c>
      <c r="F23" s="410" t="s">
        <v>275</v>
      </c>
      <c r="G23" s="220" t="s">
        <v>271</v>
      </c>
      <c r="H23" s="220" t="s">
        <v>37</v>
      </c>
      <c r="I23" s="221" t="s">
        <v>611</v>
      </c>
      <c r="J23" s="427" t="s">
        <v>143</v>
      </c>
      <c r="K23" s="429" t="s">
        <v>614</v>
      </c>
      <c r="L23" s="431" t="s">
        <v>615</v>
      </c>
      <c r="M23" s="431" t="s">
        <v>616</v>
      </c>
      <c r="N23" s="401" t="s">
        <v>150</v>
      </c>
      <c r="O23" s="395">
        <f t="shared" ref="O23" si="32">IF(N23="ALTA",5,IF(N23="MEDIO ALTA",4,IF(N23="MEDIA",3,IF(N23="MEDIO BAJA",2,IF(N23="BAJA",1,0)))))</f>
        <v>4</v>
      </c>
      <c r="P23" s="401" t="s">
        <v>144</v>
      </c>
      <c r="Q23" s="395">
        <f t="shared" ref="Q23" si="33">IF(P23="ALTO",5,IF(P23="MEDIO ALTO",4,IF(P23="MEDIO",3,IF(P23="MEDIO BAJO",2,IF(P23="BAJO",1,0)))))</f>
        <v>4</v>
      </c>
      <c r="R23" s="398">
        <f>Q23*O23</f>
        <v>16</v>
      </c>
      <c r="S23" s="198" t="s">
        <v>327</v>
      </c>
      <c r="T23" s="199">
        <f t="shared" si="0"/>
        <v>1</v>
      </c>
      <c r="U23" s="367">
        <f>ROUND(AVERAGEIF(T23:T25,"&gt;0"),0)</f>
        <v>1</v>
      </c>
      <c r="V23" s="367">
        <f>U23*0.6</f>
        <v>0.6</v>
      </c>
      <c r="W23" s="223" t="s">
        <v>617</v>
      </c>
      <c r="X23" s="360">
        <f>IF(S23="No_existen",5*$X$10,Y23*$X$10)</f>
        <v>0.1</v>
      </c>
      <c r="Y23" s="363">
        <f>ROUND(AVERAGEIF(Z23:Z25,"&gt;0"),0)</f>
        <v>2</v>
      </c>
      <c r="Z23" s="200">
        <f t="shared" si="1"/>
        <v>2</v>
      </c>
      <c r="AA23" s="220" t="s">
        <v>331</v>
      </c>
      <c r="AB23" s="220"/>
      <c r="AC23" s="363">
        <f>IF(S23="No_existen",5*$AC$10,AD23*$AC$10)</f>
        <v>0.15</v>
      </c>
      <c r="AD23" s="367">
        <f>ROUND(AVERAGEIF(AE23:AE25,"&gt;0"),0)</f>
        <v>1</v>
      </c>
      <c r="AE23" s="169">
        <f t="shared" si="2"/>
        <v>1</v>
      </c>
      <c r="AF23" s="220" t="s">
        <v>307</v>
      </c>
      <c r="AG23" s="223" t="s">
        <v>620</v>
      </c>
      <c r="AH23" s="363">
        <f>IF(S23="No_existen",5*$AH$10,AI23*$AH$10)</f>
        <v>0.1</v>
      </c>
      <c r="AI23" s="367">
        <f t="shared" ref="AI23" si="34">ROUND(AVERAGEIF(AJ23:AJ25,"&gt;0"),0)</f>
        <v>1</v>
      </c>
      <c r="AJ23" s="169">
        <f t="shared" si="3"/>
        <v>1</v>
      </c>
      <c r="AK23" s="220" t="s">
        <v>304</v>
      </c>
      <c r="AL23" s="220" t="s">
        <v>315</v>
      </c>
      <c r="AM23" s="363">
        <f t="shared" ref="AM23" si="35">IF(S23="No_existen",5*$AM$10,AN23*$AM$10)</f>
        <v>0.1</v>
      </c>
      <c r="AN23" s="367">
        <f t="shared" ref="AN23" si="36">ROUND(AVERAGEIF(AO23:AO25,"&gt;0"),0)</f>
        <v>1</v>
      </c>
      <c r="AO23" s="169">
        <f t="shared" si="5"/>
        <v>1</v>
      </c>
      <c r="AP23" s="220" t="s">
        <v>594</v>
      </c>
      <c r="AQ23" s="367">
        <f t="shared" ref="AQ23" si="37">ROUND(AVERAGE(U23,Y23,AD23,AI23,AN23),0)</f>
        <v>1</v>
      </c>
      <c r="AR23" s="441" t="str">
        <f t="shared" ref="AR23" si="38">IF(AQ23&lt;1.5,"FUERTE",IF(AND(AQ23&gt;=1.5,AQ23&lt;2.5),"ACEPTABLE",IF(AQ23&gt;=5,"INEXISTENTE","DÉBIL")))</f>
        <v>FUERTE</v>
      </c>
      <c r="AS23" s="392">
        <f t="shared" ref="AS23" si="39">IF(R23=0,0,ROUND((R23*AQ23),0))</f>
        <v>16</v>
      </c>
      <c r="AT23" s="392" t="str">
        <f t="shared" ref="AT23" si="40">IF(AS23&gt;=36,"GRAVE", IF(AS23&lt;=10, "LEVE", "MODERADO"))</f>
        <v>MODERADO</v>
      </c>
      <c r="AU23" s="386" t="s">
        <v>623</v>
      </c>
      <c r="AV23" s="388">
        <v>0</v>
      </c>
      <c r="AW23" s="220" t="s">
        <v>91</v>
      </c>
      <c r="AX23" s="221" t="s">
        <v>624</v>
      </c>
      <c r="AY23" s="204">
        <v>45275</v>
      </c>
      <c r="AZ23" s="201"/>
      <c r="BA23" s="202"/>
      <c r="BB23" s="187"/>
      <c r="BC23" s="187"/>
      <c r="BD23" s="187"/>
      <c r="BE23" s="187"/>
      <c r="BF23" s="187"/>
      <c r="BG23" s="187"/>
      <c r="BH23" s="187"/>
    </row>
    <row r="24" spans="1:60" s="281" customFormat="1" ht="40.5" customHeight="1" x14ac:dyDescent="0.2">
      <c r="A24" s="396"/>
      <c r="B24" s="396"/>
      <c r="C24" s="391"/>
      <c r="D24" s="370"/>
      <c r="E24" s="406"/>
      <c r="F24" s="407"/>
      <c r="G24" s="220" t="s">
        <v>271</v>
      </c>
      <c r="H24" s="220" t="s">
        <v>37</v>
      </c>
      <c r="I24" s="221" t="s">
        <v>612</v>
      </c>
      <c r="J24" s="408"/>
      <c r="K24" s="356"/>
      <c r="L24" s="412"/>
      <c r="M24" s="412"/>
      <c r="N24" s="396"/>
      <c r="O24" s="395"/>
      <c r="P24" s="396"/>
      <c r="Q24" s="395"/>
      <c r="R24" s="399"/>
      <c r="S24" s="198" t="s">
        <v>327</v>
      </c>
      <c r="T24" s="199">
        <f t="shared" si="0"/>
        <v>1</v>
      </c>
      <c r="U24" s="367"/>
      <c r="V24" s="367"/>
      <c r="W24" s="223" t="s">
        <v>618</v>
      </c>
      <c r="X24" s="360"/>
      <c r="Y24" s="363"/>
      <c r="Z24" s="200">
        <f t="shared" si="1"/>
        <v>2</v>
      </c>
      <c r="AA24" s="220" t="s">
        <v>331</v>
      </c>
      <c r="AB24" s="220"/>
      <c r="AC24" s="363"/>
      <c r="AD24" s="367"/>
      <c r="AE24" s="169">
        <f t="shared" si="2"/>
        <v>1</v>
      </c>
      <c r="AF24" s="220" t="s">
        <v>307</v>
      </c>
      <c r="AG24" s="223" t="s">
        <v>621</v>
      </c>
      <c r="AH24" s="363"/>
      <c r="AI24" s="367"/>
      <c r="AJ24" s="169">
        <f t="shared" si="3"/>
        <v>1</v>
      </c>
      <c r="AK24" s="220" t="s">
        <v>304</v>
      </c>
      <c r="AL24" s="220" t="s">
        <v>317</v>
      </c>
      <c r="AM24" s="363"/>
      <c r="AN24" s="367"/>
      <c r="AO24" s="169">
        <f t="shared" si="5"/>
        <v>1</v>
      </c>
      <c r="AP24" s="220" t="s">
        <v>594</v>
      </c>
      <c r="AQ24" s="367"/>
      <c r="AR24" s="391"/>
      <c r="AS24" s="368"/>
      <c r="AT24" s="368"/>
      <c r="AU24" s="372"/>
      <c r="AV24" s="385"/>
      <c r="AW24" s="220" t="s">
        <v>91</v>
      </c>
      <c r="AX24" s="221" t="s">
        <v>625</v>
      </c>
      <c r="AY24" s="204">
        <v>45275</v>
      </c>
      <c r="AZ24" s="201"/>
      <c r="BA24" s="202"/>
      <c r="BB24" s="180"/>
      <c r="BC24" s="180"/>
      <c r="BD24" s="180"/>
      <c r="BE24" s="180"/>
      <c r="BF24" s="180"/>
      <c r="BG24" s="180"/>
      <c r="BH24" s="180"/>
    </row>
    <row r="25" spans="1:60" s="281" customFormat="1" ht="40.5" customHeight="1" x14ac:dyDescent="0.2">
      <c r="A25" s="402"/>
      <c r="B25" s="402"/>
      <c r="C25" s="442"/>
      <c r="D25" s="424"/>
      <c r="E25" s="426"/>
      <c r="F25" s="411"/>
      <c r="G25" s="220" t="s">
        <v>271</v>
      </c>
      <c r="H25" s="220" t="s">
        <v>37</v>
      </c>
      <c r="I25" s="221" t="s">
        <v>613</v>
      </c>
      <c r="J25" s="428"/>
      <c r="K25" s="430"/>
      <c r="L25" s="432"/>
      <c r="M25" s="432"/>
      <c r="N25" s="402"/>
      <c r="O25" s="395"/>
      <c r="P25" s="402"/>
      <c r="Q25" s="395"/>
      <c r="R25" s="400"/>
      <c r="S25" s="198" t="s">
        <v>327</v>
      </c>
      <c r="T25" s="199">
        <f t="shared" si="0"/>
        <v>1</v>
      </c>
      <c r="U25" s="367"/>
      <c r="V25" s="367"/>
      <c r="W25" s="223" t="s">
        <v>619</v>
      </c>
      <c r="X25" s="360"/>
      <c r="Y25" s="363"/>
      <c r="Z25" s="200">
        <f t="shared" si="1"/>
        <v>2</v>
      </c>
      <c r="AA25" s="220" t="s">
        <v>331</v>
      </c>
      <c r="AB25" s="220"/>
      <c r="AC25" s="363"/>
      <c r="AD25" s="367"/>
      <c r="AE25" s="169">
        <f t="shared" si="2"/>
        <v>1</v>
      </c>
      <c r="AF25" s="220" t="s">
        <v>307</v>
      </c>
      <c r="AG25" s="223" t="s">
        <v>622</v>
      </c>
      <c r="AH25" s="363"/>
      <c r="AI25" s="367"/>
      <c r="AJ25" s="169">
        <f t="shared" si="3"/>
        <v>1</v>
      </c>
      <c r="AK25" s="220" t="s">
        <v>304</v>
      </c>
      <c r="AL25" s="220" t="s">
        <v>315</v>
      </c>
      <c r="AM25" s="363"/>
      <c r="AN25" s="367"/>
      <c r="AO25" s="169">
        <f t="shared" si="5"/>
        <v>1</v>
      </c>
      <c r="AP25" s="220" t="s">
        <v>594</v>
      </c>
      <c r="AQ25" s="367"/>
      <c r="AR25" s="442"/>
      <c r="AS25" s="393"/>
      <c r="AT25" s="393"/>
      <c r="AU25" s="387"/>
      <c r="AV25" s="389"/>
      <c r="AW25" s="220" t="s">
        <v>91</v>
      </c>
      <c r="AX25" s="221" t="s">
        <v>626</v>
      </c>
      <c r="AY25" s="204">
        <v>45275</v>
      </c>
      <c r="AZ25" s="201"/>
      <c r="BA25" s="202"/>
      <c r="BB25" s="180"/>
      <c r="BC25" s="180"/>
      <c r="BD25" s="180"/>
      <c r="BE25" s="180"/>
      <c r="BF25" s="180"/>
      <c r="BG25" s="180"/>
      <c r="BH25" s="180"/>
    </row>
    <row r="26" spans="1:60" s="281" customFormat="1" ht="40.5" customHeight="1" x14ac:dyDescent="0.2">
      <c r="A26" s="397">
        <v>6</v>
      </c>
      <c r="B26" s="397" t="s">
        <v>569</v>
      </c>
      <c r="C26" s="390" t="str">
        <f t="shared" ref="C26" si="41">+VLOOKUP(B26,$A$215:$B$257,2,0)</f>
        <v>FERNANDO NOREÑA JARAMILLO</v>
      </c>
      <c r="D26" s="371" t="s">
        <v>453</v>
      </c>
      <c r="E26" s="367" t="str">
        <f>IF(D26=$D$185,$E$185,IF(D26=$D$186,$E$186,IF(D26=$D$187,$E$187,IF(D26=$D$188,$E$188,IF(D26=$D$189,$E$189,IF(D26=$D$190,$E$190,IF(D26=$D$191,$E$191,IF(D26=$D$192,$E$192,IF(D26=$D$193,$E$193,IF(D26=$D$194,$E$194,IF(D26=VICERRECTORÍA_ACADÉMICA_,BF185,IF(D26=PLANEACIÓN_,BF187, IF(D26=_VICERRECTORÍA_INVESTIGACIONES_INNOVACIÓN_Y_EXTENSIÓN_,BF186,IF(D26=VICERRECTORÍA_ADMINISTRATIVA_FINANCIERA_,BF188,IF(D26=_VICERRECTORÍA_RESPONSABILIDAD_SOCIAL_Y_BIENESTAR_UNIVERSITARIO_,BF189," ")))))))))))))))</f>
        <v>Administrar y gestionar los recursos físicos, ambientales, tecnológicos, humanos y financieros orientados al desarrollo y la sostenibilidad institucional.</v>
      </c>
      <c r="F26" s="360" t="s">
        <v>275</v>
      </c>
      <c r="G26" s="220" t="s">
        <v>271</v>
      </c>
      <c r="H26" s="220" t="s">
        <v>37</v>
      </c>
      <c r="I26" s="223" t="s">
        <v>627</v>
      </c>
      <c r="J26" s="360" t="s">
        <v>108</v>
      </c>
      <c r="K26" s="357" t="s">
        <v>630</v>
      </c>
      <c r="L26" s="361" t="s">
        <v>630</v>
      </c>
      <c r="M26" s="361" t="s">
        <v>631</v>
      </c>
      <c r="N26" s="397" t="s">
        <v>128</v>
      </c>
      <c r="O26" s="395">
        <f t="shared" ref="O26" si="42">IF(N26="ALTA",5,IF(N26="MEDIO ALTA",4,IF(N26="MEDIA",3,IF(N26="MEDIO BAJA",2,IF(N26="BAJA",1,0)))))</f>
        <v>1</v>
      </c>
      <c r="P26" s="397" t="s">
        <v>144</v>
      </c>
      <c r="Q26" s="395">
        <f t="shared" ref="Q26" si="43">IF(P26="ALTO",5,IF(P26="MEDIO ALTO",4,IF(P26="MEDIO",3,IF(P26="MEDIO BAJO",2,IF(P26="BAJO",1,0)))))</f>
        <v>4</v>
      </c>
      <c r="R26" s="395">
        <f t="shared" ref="R26:R65" si="44">Q26*O26</f>
        <v>4</v>
      </c>
      <c r="S26" s="198" t="s">
        <v>327</v>
      </c>
      <c r="T26" s="199">
        <f t="shared" si="0"/>
        <v>1</v>
      </c>
      <c r="U26" s="367">
        <f>ROUND(AVERAGEIF(T26:T28,"&gt;0"),0)</f>
        <v>1</v>
      </c>
      <c r="V26" s="367">
        <f>U26*0.6</f>
        <v>0.6</v>
      </c>
      <c r="W26" s="223" t="s">
        <v>632</v>
      </c>
      <c r="X26" s="360">
        <f t="shared" ref="X26" si="45">IF(S26="No_existen",5*$X$10,Y26*$X$10)</f>
        <v>0.1</v>
      </c>
      <c r="Y26" s="363">
        <f>ROUND(AVERAGEIF(Z26:Z28,"&gt;0"),0)</f>
        <v>2</v>
      </c>
      <c r="Z26" s="200">
        <f t="shared" si="1"/>
        <v>2</v>
      </c>
      <c r="AA26" s="220" t="s">
        <v>331</v>
      </c>
      <c r="AB26" s="220"/>
      <c r="AC26" s="363">
        <f>IF(S26="No_existen",5*$AC$10,AD26*$AC$10)</f>
        <v>0.15</v>
      </c>
      <c r="AD26" s="367">
        <f t="shared" ref="AD26" si="46">ROUND(AVERAGEIF(AE26:AE28,"&gt;0"),0)</f>
        <v>1</v>
      </c>
      <c r="AE26" s="169">
        <f t="shared" si="2"/>
        <v>1</v>
      </c>
      <c r="AF26" s="220" t="s">
        <v>307</v>
      </c>
      <c r="AG26" s="223" t="s">
        <v>634</v>
      </c>
      <c r="AH26" s="363">
        <f t="shared" ref="AH26" si="47">IF(S26="No_existen",5*$AH$10,AI26*$AH$10)</f>
        <v>0.1</v>
      </c>
      <c r="AI26" s="367">
        <f>ROUND(AVERAGEIF(AJ26:AJ28,"&gt;0"),0)</f>
        <v>1</v>
      </c>
      <c r="AJ26" s="169">
        <f t="shared" si="3"/>
        <v>1</v>
      </c>
      <c r="AK26" s="220" t="s">
        <v>304</v>
      </c>
      <c r="AL26" s="220" t="s">
        <v>313</v>
      </c>
      <c r="AM26" s="363">
        <f t="shared" ref="AM26" si="48">IF(S26="No_existen",5*$AM$10,AN26*$AM$10)</f>
        <v>0.4</v>
      </c>
      <c r="AN26" s="367">
        <f t="shared" ref="AN26" si="49">ROUND(AVERAGEIF(AO26:AO28,"&gt;0"),0)</f>
        <v>4</v>
      </c>
      <c r="AO26" s="169">
        <f t="shared" si="5"/>
        <v>4</v>
      </c>
      <c r="AP26" s="220" t="s">
        <v>595</v>
      </c>
      <c r="AQ26" s="367">
        <f t="shared" ref="AQ26" si="50">ROUND(AVERAGE(U26,Y26,AD26,AI26,AN26),0)</f>
        <v>2</v>
      </c>
      <c r="AR26" s="390" t="str">
        <f t="shared" ref="AR26" si="51">IF(AQ26&lt;1.5,"FUERTE",IF(AND(AQ26&gt;=1.5,AQ26&lt;2.5),"ACEPTABLE",IF(AQ26&gt;=5,"INEXISTENTE","DÉBIL")))</f>
        <v>ACEPTABLE</v>
      </c>
      <c r="AS26" s="369">
        <f t="shared" ref="AS26" si="52">IF(R26=0,0,ROUND((R26*AQ26),0))</f>
        <v>8</v>
      </c>
      <c r="AT26" s="369" t="str">
        <f t="shared" ref="AT26" si="53">IF(AS26&gt;=36,"GRAVE", IF(AS26&lt;=10, "LEVE", "MODERADO"))</f>
        <v>LEVE</v>
      </c>
      <c r="AU26" s="394" t="s">
        <v>636</v>
      </c>
      <c r="AV26" s="371" t="s">
        <v>637</v>
      </c>
      <c r="AW26" s="220" t="s">
        <v>90</v>
      </c>
      <c r="AX26" s="220"/>
      <c r="AY26" s="262"/>
      <c r="AZ26" s="201"/>
      <c r="BA26" s="202"/>
      <c r="BB26" s="187"/>
      <c r="BC26" s="187"/>
      <c r="BD26" s="187"/>
      <c r="BE26" s="187"/>
      <c r="BF26" s="187"/>
      <c r="BG26" s="187"/>
      <c r="BH26" s="187"/>
    </row>
    <row r="27" spans="1:60" s="281" customFormat="1" ht="40.5" customHeight="1" x14ac:dyDescent="0.2">
      <c r="A27" s="397"/>
      <c r="B27" s="397"/>
      <c r="C27" s="390"/>
      <c r="D27" s="371"/>
      <c r="E27" s="367"/>
      <c r="F27" s="360"/>
      <c r="G27" s="220" t="s">
        <v>272</v>
      </c>
      <c r="H27" s="220" t="s">
        <v>41</v>
      </c>
      <c r="I27" s="223" t="s">
        <v>628</v>
      </c>
      <c r="J27" s="360"/>
      <c r="K27" s="357"/>
      <c r="L27" s="361"/>
      <c r="M27" s="361"/>
      <c r="N27" s="397"/>
      <c r="O27" s="395"/>
      <c r="P27" s="397"/>
      <c r="Q27" s="395"/>
      <c r="R27" s="395"/>
      <c r="S27" s="198" t="s">
        <v>327</v>
      </c>
      <c r="T27" s="199">
        <f t="shared" si="0"/>
        <v>1</v>
      </c>
      <c r="U27" s="367"/>
      <c r="V27" s="367"/>
      <c r="W27" s="223" t="s">
        <v>633</v>
      </c>
      <c r="X27" s="360"/>
      <c r="Y27" s="363"/>
      <c r="Z27" s="200">
        <f t="shared" si="1"/>
        <v>2</v>
      </c>
      <c r="AA27" s="220" t="s">
        <v>331</v>
      </c>
      <c r="AB27" s="220"/>
      <c r="AC27" s="363"/>
      <c r="AD27" s="367"/>
      <c r="AE27" s="169">
        <f t="shared" si="2"/>
        <v>1</v>
      </c>
      <c r="AF27" s="220" t="s">
        <v>307</v>
      </c>
      <c r="AG27" s="223" t="s">
        <v>635</v>
      </c>
      <c r="AH27" s="363"/>
      <c r="AI27" s="367"/>
      <c r="AJ27" s="169">
        <f t="shared" si="3"/>
        <v>1</v>
      </c>
      <c r="AK27" s="220" t="s">
        <v>304</v>
      </c>
      <c r="AL27" s="220" t="s">
        <v>313</v>
      </c>
      <c r="AM27" s="363"/>
      <c r="AN27" s="367"/>
      <c r="AO27" s="169">
        <f t="shared" si="5"/>
        <v>4</v>
      </c>
      <c r="AP27" s="220" t="s">
        <v>595</v>
      </c>
      <c r="AQ27" s="367"/>
      <c r="AR27" s="390"/>
      <c r="AS27" s="369"/>
      <c r="AT27" s="369"/>
      <c r="AU27" s="394"/>
      <c r="AV27" s="371"/>
      <c r="AW27" s="220" t="s">
        <v>90</v>
      </c>
      <c r="AX27" s="220"/>
      <c r="AY27" s="262"/>
      <c r="AZ27" s="201"/>
      <c r="BA27" s="202"/>
      <c r="BB27" s="180"/>
      <c r="BC27" s="180"/>
      <c r="BD27" s="180"/>
      <c r="BE27" s="180"/>
      <c r="BF27" s="180"/>
      <c r="BG27" s="180"/>
      <c r="BH27" s="180"/>
    </row>
    <row r="28" spans="1:60" s="281" customFormat="1" ht="40.5" customHeight="1" x14ac:dyDescent="0.2">
      <c r="A28" s="397"/>
      <c r="B28" s="397"/>
      <c r="C28" s="390"/>
      <c r="D28" s="371"/>
      <c r="E28" s="367"/>
      <c r="F28" s="360"/>
      <c r="G28" s="220" t="s">
        <v>272</v>
      </c>
      <c r="H28" s="220" t="s">
        <v>273</v>
      </c>
      <c r="I28" s="223" t="s">
        <v>629</v>
      </c>
      <c r="J28" s="360"/>
      <c r="K28" s="357"/>
      <c r="L28" s="361"/>
      <c r="M28" s="361"/>
      <c r="N28" s="397"/>
      <c r="O28" s="395"/>
      <c r="P28" s="397"/>
      <c r="Q28" s="395"/>
      <c r="R28" s="395"/>
      <c r="S28" s="198"/>
      <c r="T28" s="199">
        <f t="shared" si="0"/>
        <v>0</v>
      </c>
      <c r="U28" s="367"/>
      <c r="V28" s="367"/>
      <c r="W28" s="220"/>
      <c r="X28" s="360"/>
      <c r="Y28" s="363"/>
      <c r="Z28" s="200">
        <f t="shared" si="1"/>
        <v>0</v>
      </c>
      <c r="AA28" s="220"/>
      <c r="AB28" s="220"/>
      <c r="AC28" s="363"/>
      <c r="AD28" s="367"/>
      <c r="AE28" s="169">
        <f t="shared" si="2"/>
        <v>0</v>
      </c>
      <c r="AF28" s="220"/>
      <c r="AG28" s="220"/>
      <c r="AH28" s="363"/>
      <c r="AI28" s="367"/>
      <c r="AJ28" s="169">
        <f t="shared" si="3"/>
        <v>0</v>
      </c>
      <c r="AK28" s="220"/>
      <c r="AL28" s="220"/>
      <c r="AM28" s="363"/>
      <c r="AN28" s="367"/>
      <c r="AO28" s="169">
        <f t="shared" si="5"/>
        <v>0</v>
      </c>
      <c r="AP28" s="220"/>
      <c r="AQ28" s="367"/>
      <c r="AR28" s="390"/>
      <c r="AS28" s="369"/>
      <c r="AT28" s="369"/>
      <c r="AU28" s="394"/>
      <c r="AV28" s="371"/>
      <c r="AW28" s="220"/>
      <c r="AX28" s="220"/>
      <c r="AY28" s="262"/>
      <c r="AZ28" s="201"/>
      <c r="BA28" s="202"/>
      <c r="BB28" s="187"/>
      <c r="BC28" s="187"/>
      <c r="BD28" s="187"/>
      <c r="BE28" s="187"/>
      <c r="BF28" s="187"/>
      <c r="BG28" s="187"/>
      <c r="BH28" s="187"/>
    </row>
    <row r="29" spans="1:60" s="281" customFormat="1" ht="40.5" customHeight="1" x14ac:dyDescent="0.2">
      <c r="A29" s="396">
        <v>7</v>
      </c>
      <c r="B29" s="396" t="s">
        <v>552</v>
      </c>
      <c r="C29" s="391" t="str">
        <f t="shared" ref="C29" si="54">+VLOOKUP(B29,$A$215:$B$257,2,0)</f>
        <v>FERNANDO NOREÑA JARAMILLO</v>
      </c>
      <c r="D29" s="370" t="s">
        <v>170</v>
      </c>
      <c r="E29" s="406" t="str">
        <f>IF(D29=$D$185,$E$185,IF(D29=$D$186,$E$186,IF(D29=$D$187,$E$187,IF(D29=$D$188,$E$188,IF(D29=$D$189,$E$189,IF(D29=$D$190,$E$190,IF(D29=$D$191,$E$191,IF(D29=$D$192,$E$192,IF(D29=$D$193,$E$193,IF(D29=$D$194,$E$194,IF(D29=VICERRECTORÍA_ACADÉMICA_,BF185,IF(D29=PLANEACIÓN_,BF187, IF(D29=_VICERRECTORÍA_INVESTIGACIONES_INNOVACIÓN_Y_EXTENSIÓN_,BF186,IF(D29=VICERRECTORÍA_ADMINISTRATIVA_FINANCIERA_,BF188,IF(D29=_VICERRECTORÍA_RESPONSABILIDAD_SOCIAL_Y_BIENESTAR_UNIVERSITARIO_,BF189," ")))))))))))))))</f>
        <v>Garantizar el aseguramiento de la calidad institucional, mediante acciones permanentes de autoevalución  y  autorregulación, la implementación de diferentes sistemas de gestión y el mejoramiento de procesos, que promuevan la mejora continua, la satisfacción de los usuarios internos y externos y la consolidación de una cultura de calidad institucional.</v>
      </c>
      <c r="F29" s="407" t="s">
        <v>275</v>
      </c>
      <c r="G29" s="224" t="s">
        <v>271</v>
      </c>
      <c r="H29" s="224" t="s">
        <v>34</v>
      </c>
      <c r="I29" s="227" t="s">
        <v>638</v>
      </c>
      <c r="J29" s="408" t="s">
        <v>143</v>
      </c>
      <c r="K29" s="356" t="s">
        <v>647</v>
      </c>
      <c r="L29" s="412" t="s">
        <v>648</v>
      </c>
      <c r="M29" s="412" t="s">
        <v>649</v>
      </c>
      <c r="N29" s="396" t="s">
        <v>128</v>
      </c>
      <c r="O29" s="395">
        <f t="shared" ref="O29" si="55">IF(N29="ALTA",5,IF(N29="MEDIO ALTA",4,IF(N29="MEDIA",3,IF(N29="MEDIO BAJA",2,IF(N29="BAJA",1,0)))))</f>
        <v>1</v>
      </c>
      <c r="P29" s="396" t="s">
        <v>144</v>
      </c>
      <c r="Q29" s="395">
        <f t="shared" ref="Q29" si="56">IF(P29="ALTO",5,IF(P29="MEDIO ALTO",4,IF(P29="MEDIO",3,IF(P29="MEDIO BAJO",2,IF(P29="BAJO",1,0)))))</f>
        <v>4</v>
      </c>
      <c r="R29" s="399">
        <f>Q29*O29</f>
        <v>4</v>
      </c>
      <c r="S29" s="255" t="s">
        <v>327</v>
      </c>
      <c r="T29" s="199">
        <f t="shared" si="0"/>
        <v>1</v>
      </c>
      <c r="U29" s="367">
        <f>ROUND(AVERAGEIF(T29:T31,"&gt;0"),0)</f>
        <v>1</v>
      </c>
      <c r="V29" s="367">
        <f>U29*0.6</f>
        <v>0.6</v>
      </c>
      <c r="W29" s="227" t="s">
        <v>656</v>
      </c>
      <c r="X29" s="360">
        <f t="shared" ref="X29" si="57">IF(S29="No_existen",5*$X$10,Y29*$X$10)</f>
        <v>0.2</v>
      </c>
      <c r="Y29" s="363">
        <f t="shared" ref="Y29" si="58">ROUND(AVERAGEIF(Z29:Z31,"&gt;0"),0)</f>
        <v>4</v>
      </c>
      <c r="Z29" s="200">
        <f t="shared" si="1"/>
        <v>4</v>
      </c>
      <c r="AA29" s="224" t="s">
        <v>330</v>
      </c>
      <c r="AB29" s="224"/>
      <c r="AC29" s="363">
        <f>IF(S29="No_existen",5*$AC$10,AD29*$AC$10)</f>
        <v>0.15</v>
      </c>
      <c r="AD29" s="367">
        <f>ROUND(AVERAGEIF(AE29:AE31,"&gt;0"),0)</f>
        <v>1</v>
      </c>
      <c r="AE29" s="169">
        <f t="shared" si="2"/>
        <v>1</v>
      </c>
      <c r="AF29" s="224" t="s">
        <v>307</v>
      </c>
      <c r="AG29" s="227" t="s">
        <v>662</v>
      </c>
      <c r="AH29" s="363">
        <f>IF(S29="No_existen",5*$AH$10,AI29*$AH$10)</f>
        <v>0.1</v>
      </c>
      <c r="AI29" s="367">
        <f t="shared" ref="AI29" si="59">ROUND(AVERAGEIF(AJ29:AJ31,"&gt;0"),0)</f>
        <v>1</v>
      </c>
      <c r="AJ29" s="169">
        <f t="shared" si="3"/>
        <v>1</v>
      </c>
      <c r="AK29" s="224" t="s">
        <v>304</v>
      </c>
      <c r="AL29" s="224" t="s">
        <v>311</v>
      </c>
      <c r="AM29" s="363">
        <f t="shared" ref="AM29" si="60">IF(S29="No_existen",5*$AM$10,AN29*$AM$10)</f>
        <v>0.1</v>
      </c>
      <c r="AN29" s="367">
        <f>ROUND(AVERAGEIF(AO29:AO31,"&gt;0"),0)</f>
        <v>1</v>
      </c>
      <c r="AO29" s="169">
        <f t="shared" si="5"/>
        <v>1</v>
      </c>
      <c r="AP29" s="224" t="s">
        <v>594</v>
      </c>
      <c r="AQ29" s="367">
        <f t="shared" ref="AQ29" si="61">ROUND(AVERAGE(U29,Y29,AD29,AI29,AN29),0)</f>
        <v>2</v>
      </c>
      <c r="AR29" s="391" t="str">
        <f t="shared" ref="AR29" si="62">IF(AQ29&lt;1.5,"FUERTE",IF(AND(AQ29&gt;=1.5,AQ29&lt;2.5),"ACEPTABLE",IF(AQ29&gt;=5,"INEXISTENTE","DÉBIL")))</f>
        <v>ACEPTABLE</v>
      </c>
      <c r="AS29" s="368">
        <f t="shared" ref="AS29" si="63">IF(R29=0,0,ROUND((R29*AQ29),0))</f>
        <v>8</v>
      </c>
      <c r="AT29" s="368" t="str">
        <f t="shared" ref="AT29" si="64">IF(AS29&gt;=36,"GRAVE", IF(AS29&lt;=10, "LEVE", "MODERADO"))</f>
        <v>LEVE</v>
      </c>
      <c r="AU29" s="372" t="s">
        <v>666</v>
      </c>
      <c r="AV29" s="370">
        <v>0</v>
      </c>
      <c r="AW29" s="224" t="s">
        <v>90</v>
      </c>
      <c r="AX29" s="224"/>
      <c r="AY29" s="203"/>
      <c r="AZ29" s="256"/>
      <c r="BA29" s="257"/>
      <c r="BB29" s="180"/>
      <c r="BC29" s="180"/>
      <c r="BD29" s="180"/>
      <c r="BE29" s="180"/>
      <c r="BF29" s="180"/>
      <c r="BG29" s="180"/>
      <c r="BH29" s="205"/>
    </row>
    <row r="30" spans="1:60" s="281" customFormat="1" ht="40.5" customHeight="1" x14ac:dyDescent="0.2">
      <c r="A30" s="397"/>
      <c r="B30" s="397"/>
      <c r="C30" s="390"/>
      <c r="D30" s="371"/>
      <c r="E30" s="367"/>
      <c r="F30" s="360"/>
      <c r="G30" s="220"/>
      <c r="H30" s="220"/>
      <c r="I30" s="220"/>
      <c r="J30" s="409"/>
      <c r="K30" s="357"/>
      <c r="L30" s="361"/>
      <c r="M30" s="361"/>
      <c r="N30" s="397"/>
      <c r="O30" s="395"/>
      <c r="P30" s="397"/>
      <c r="Q30" s="395"/>
      <c r="R30" s="395"/>
      <c r="S30" s="198"/>
      <c r="T30" s="199">
        <f t="shared" si="0"/>
        <v>0</v>
      </c>
      <c r="U30" s="367"/>
      <c r="V30" s="367"/>
      <c r="W30" s="220"/>
      <c r="X30" s="360"/>
      <c r="Y30" s="363"/>
      <c r="Z30" s="200">
        <f t="shared" si="1"/>
        <v>0</v>
      </c>
      <c r="AA30" s="220"/>
      <c r="AB30" s="220"/>
      <c r="AC30" s="363"/>
      <c r="AD30" s="367"/>
      <c r="AE30" s="169">
        <f t="shared" si="2"/>
        <v>0</v>
      </c>
      <c r="AF30" s="220"/>
      <c r="AG30" s="220"/>
      <c r="AH30" s="363"/>
      <c r="AI30" s="367"/>
      <c r="AJ30" s="169">
        <f t="shared" si="3"/>
        <v>0</v>
      </c>
      <c r="AK30" s="220"/>
      <c r="AL30" s="220"/>
      <c r="AM30" s="363"/>
      <c r="AN30" s="367"/>
      <c r="AO30" s="169">
        <f t="shared" si="5"/>
        <v>0</v>
      </c>
      <c r="AP30" s="220"/>
      <c r="AQ30" s="367"/>
      <c r="AR30" s="390"/>
      <c r="AS30" s="369"/>
      <c r="AT30" s="369"/>
      <c r="AU30" s="373"/>
      <c r="AV30" s="371"/>
      <c r="AW30" s="220"/>
      <c r="AX30" s="220"/>
      <c r="AY30" s="262"/>
      <c r="AZ30" s="201"/>
      <c r="BA30" s="202"/>
      <c r="BB30" s="180"/>
      <c r="BC30" s="180"/>
      <c r="BD30" s="180"/>
      <c r="BE30" s="180"/>
      <c r="BF30" s="180"/>
      <c r="BG30" s="180"/>
      <c r="BH30" s="205"/>
    </row>
    <row r="31" spans="1:60" s="281" customFormat="1" ht="40.5" customHeight="1" x14ac:dyDescent="0.2">
      <c r="A31" s="397"/>
      <c r="B31" s="397"/>
      <c r="C31" s="390"/>
      <c r="D31" s="371"/>
      <c r="E31" s="367"/>
      <c r="F31" s="360"/>
      <c r="G31" s="220"/>
      <c r="H31" s="220"/>
      <c r="I31" s="220"/>
      <c r="J31" s="409"/>
      <c r="K31" s="357"/>
      <c r="L31" s="361"/>
      <c r="M31" s="361"/>
      <c r="N31" s="397"/>
      <c r="O31" s="395"/>
      <c r="P31" s="397"/>
      <c r="Q31" s="395"/>
      <c r="R31" s="395"/>
      <c r="S31" s="198"/>
      <c r="T31" s="199">
        <f t="shared" si="0"/>
        <v>0</v>
      </c>
      <c r="U31" s="367"/>
      <c r="V31" s="367"/>
      <c r="W31" s="220"/>
      <c r="X31" s="360"/>
      <c r="Y31" s="363"/>
      <c r="Z31" s="200">
        <f t="shared" si="1"/>
        <v>0</v>
      </c>
      <c r="AA31" s="220"/>
      <c r="AB31" s="220"/>
      <c r="AC31" s="363"/>
      <c r="AD31" s="367"/>
      <c r="AE31" s="169">
        <f t="shared" si="2"/>
        <v>0</v>
      </c>
      <c r="AF31" s="220"/>
      <c r="AG31" s="220"/>
      <c r="AH31" s="363"/>
      <c r="AI31" s="367"/>
      <c r="AJ31" s="169">
        <f t="shared" si="3"/>
        <v>0</v>
      </c>
      <c r="AK31" s="220"/>
      <c r="AL31" s="220"/>
      <c r="AM31" s="363"/>
      <c r="AN31" s="367"/>
      <c r="AO31" s="169">
        <f t="shared" si="5"/>
        <v>0</v>
      </c>
      <c r="AP31" s="220"/>
      <c r="AQ31" s="367"/>
      <c r="AR31" s="390"/>
      <c r="AS31" s="369"/>
      <c r="AT31" s="369"/>
      <c r="AU31" s="373"/>
      <c r="AV31" s="371"/>
      <c r="AW31" s="220"/>
      <c r="AX31" s="220"/>
      <c r="AY31" s="262"/>
      <c r="AZ31" s="201"/>
      <c r="BA31" s="202"/>
      <c r="BB31" s="187"/>
      <c r="BC31" s="187"/>
      <c r="BD31" s="187"/>
      <c r="BE31" s="187"/>
      <c r="BF31" s="187"/>
      <c r="BG31" s="187"/>
      <c r="BH31" s="205"/>
    </row>
    <row r="32" spans="1:60" s="281" customFormat="1" ht="40.5" customHeight="1" x14ac:dyDescent="0.2">
      <c r="A32" s="396">
        <v>8</v>
      </c>
      <c r="B32" s="396" t="s">
        <v>552</v>
      </c>
      <c r="C32" s="391" t="str">
        <f t="shared" ref="C32" si="65">+VLOOKUP(B32,$A$215:$B$257,2,0)</f>
        <v>FERNANDO NOREÑA JARAMILLO</v>
      </c>
      <c r="D32" s="370" t="s">
        <v>167</v>
      </c>
      <c r="E32" s="406" t="str">
        <f>IF(D32=$D$185,$E$185,IF(D32=$D$186,$E$186,IF(D32=$D$187,$E$187,IF(D32=$D$188,$E$188,IF(D32=$D$189,$E$189,IF(D32=$D$190,$E$190,IF(D32=$D$191,$E$191,IF(D32=$D$192,$E$192,IF(D32=$D$193,$E$193,IF(D32=$D$194,$E$194,IF(D32=VICERRECTORÍA_ACADÉMICA_,BF185,IF(D32=PLANEACIÓN_,BF187, IF(D32=_VICERRECTORÍA_INVESTIGACIONES_INNOVACIÓN_Y_EXTENSIÓN_,BF186,IF(D32=VICERRECTORÍA_ADMINISTRATIVA_FINANCIERA_,BF188,IF(D32=_VICERRECTORÍA_RESPONSABILIDAD_SOCIAL_Y_BIENESTAR_UNIVERSITARIO_,BF189," ")))))))))))))))</f>
        <v>Orientar el desarrollo de la Universidad mediante el direccionamiento estratégico y visión compartida de la comunidad universitaria, a fin de lograr los objetivos misionales.</v>
      </c>
      <c r="F32" s="407" t="s">
        <v>275</v>
      </c>
      <c r="G32" s="224" t="s">
        <v>271</v>
      </c>
      <c r="H32" s="224" t="s">
        <v>35</v>
      </c>
      <c r="I32" s="227" t="s">
        <v>639</v>
      </c>
      <c r="J32" s="407" t="s">
        <v>110</v>
      </c>
      <c r="K32" s="356" t="s">
        <v>650</v>
      </c>
      <c r="L32" s="412" t="s">
        <v>651</v>
      </c>
      <c r="M32" s="412" t="s">
        <v>652</v>
      </c>
      <c r="N32" s="396" t="s">
        <v>150</v>
      </c>
      <c r="O32" s="395">
        <f t="shared" ref="O32" si="66">IF(N32="ALTA",5,IF(N32="MEDIO ALTA",4,IF(N32="MEDIA",3,IF(N32="MEDIO BAJA",2,IF(N32="BAJA",1,0)))))</f>
        <v>4</v>
      </c>
      <c r="P32" s="396" t="s">
        <v>141</v>
      </c>
      <c r="Q32" s="395">
        <f t="shared" ref="Q32" si="67">IF(P32="ALTO",5,IF(P32="MEDIO ALTO",4,IF(P32="MEDIO",3,IF(P32="MEDIO BAJO",2,IF(P32="BAJO",1,0)))))</f>
        <v>3</v>
      </c>
      <c r="R32" s="399">
        <f t="shared" si="44"/>
        <v>12</v>
      </c>
      <c r="S32" s="255" t="s">
        <v>327</v>
      </c>
      <c r="T32" s="199">
        <f t="shared" si="0"/>
        <v>1</v>
      </c>
      <c r="U32" s="367">
        <f>ROUND(AVERAGEIF(T32:T34,"&gt;0"),0)</f>
        <v>1</v>
      </c>
      <c r="V32" s="367">
        <f>U32*0.6</f>
        <v>0.6</v>
      </c>
      <c r="W32" s="227" t="s">
        <v>657</v>
      </c>
      <c r="X32" s="360">
        <f>IF(S32="No_existen",5*$X$10,Y32*$X$10)</f>
        <v>0.2</v>
      </c>
      <c r="Y32" s="363">
        <f>ROUND(AVERAGEIF(Z32:Z34,"&gt;0"),0)</f>
        <v>4</v>
      </c>
      <c r="Z32" s="200">
        <f t="shared" si="1"/>
        <v>4</v>
      </c>
      <c r="AA32" s="224" t="s">
        <v>330</v>
      </c>
      <c r="AB32" s="224"/>
      <c r="AC32" s="363">
        <f t="shared" ref="AC32" si="68">IF(S32="No_existen",5*$AC$10,AD32*$AC$10)</f>
        <v>0.15</v>
      </c>
      <c r="AD32" s="367">
        <f t="shared" ref="AD32" si="69">ROUND(AVERAGEIF(AE32:AE34,"&gt;0"),0)</f>
        <v>1</v>
      </c>
      <c r="AE32" s="169">
        <f t="shared" si="2"/>
        <v>1</v>
      </c>
      <c r="AF32" s="224" t="s">
        <v>307</v>
      </c>
      <c r="AG32" s="227" t="s">
        <v>663</v>
      </c>
      <c r="AH32" s="363">
        <f t="shared" ref="AH32" si="70">IF(S32="No_existen",5*$AH$10,AI32*$AH$10)</f>
        <v>0.1</v>
      </c>
      <c r="AI32" s="367">
        <f t="shared" ref="AI32" si="71">ROUND(AVERAGEIF(AJ32:AJ34,"&gt;0"),0)</f>
        <v>1</v>
      </c>
      <c r="AJ32" s="169">
        <f t="shared" si="3"/>
        <v>1</v>
      </c>
      <c r="AK32" s="224" t="s">
        <v>304</v>
      </c>
      <c r="AL32" s="224" t="s">
        <v>315</v>
      </c>
      <c r="AM32" s="363">
        <f t="shared" ref="AM32" si="72">IF(S32="No_existen",5*$AM$10,AN32*$AM$10)</f>
        <v>0.1</v>
      </c>
      <c r="AN32" s="367">
        <f t="shared" ref="AN32" si="73">ROUND(AVERAGEIF(AO32:AO34,"&gt;0"),0)</f>
        <v>1</v>
      </c>
      <c r="AO32" s="169">
        <f t="shared" si="5"/>
        <v>1</v>
      </c>
      <c r="AP32" s="224" t="s">
        <v>594</v>
      </c>
      <c r="AQ32" s="367">
        <f t="shared" ref="AQ32" si="74">ROUND(AVERAGE(U32,Y32,AD32,AI32,AN32),0)</f>
        <v>2</v>
      </c>
      <c r="AR32" s="391" t="str">
        <f t="shared" ref="AR32" si="75">IF(AQ32&lt;1.5,"FUERTE",IF(AND(AQ32&gt;=1.5,AQ32&lt;2.5),"ACEPTABLE",IF(AQ32&gt;=5,"INEXISTENTE","DÉBIL")))</f>
        <v>ACEPTABLE</v>
      </c>
      <c r="AS32" s="368">
        <f t="shared" ref="AS32" si="76">IF(R32=0,0,ROUND((R32*AQ32),0))</f>
        <v>24</v>
      </c>
      <c r="AT32" s="368" t="str">
        <f t="shared" ref="AT32" si="77">IF(AS32&gt;=36,"GRAVE", IF(AS32&lt;=10, "LEVE", "MODERADO"))</f>
        <v>MODERADO</v>
      </c>
      <c r="AU32" s="372" t="s">
        <v>667</v>
      </c>
      <c r="AV32" s="385">
        <v>0.8</v>
      </c>
      <c r="AW32" s="224" t="s">
        <v>91</v>
      </c>
      <c r="AX32" s="227" t="s">
        <v>669</v>
      </c>
      <c r="AY32" s="258">
        <v>45291</v>
      </c>
      <c r="AZ32" s="256"/>
      <c r="BA32" s="257"/>
      <c r="BB32" s="180"/>
      <c r="BC32" s="180"/>
      <c r="BD32" s="180"/>
      <c r="BE32" s="180"/>
      <c r="BF32" s="180"/>
      <c r="BG32" s="180"/>
      <c r="BH32" s="205"/>
    </row>
    <row r="33" spans="1:60" s="281" customFormat="1" ht="40.5" customHeight="1" x14ac:dyDescent="0.2">
      <c r="A33" s="397"/>
      <c r="B33" s="397"/>
      <c r="C33" s="390"/>
      <c r="D33" s="371"/>
      <c r="E33" s="367"/>
      <c r="F33" s="360"/>
      <c r="G33" s="220" t="s">
        <v>271</v>
      </c>
      <c r="H33" s="220" t="s">
        <v>34</v>
      </c>
      <c r="I33" s="223" t="s">
        <v>640</v>
      </c>
      <c r="J33" s="360"/>
      <c r="K33" s="357"/>
      <c r="L33" s="361"/>
      <c r="M33" s="361"/>
      <c r="N33" s="397"/>
      <c r="O33" s="395"/>
      <c r="P33" s="397"/>
      <c r="Q33" s="395"/>
      <c r="R33" s="395"/>
      <c r="S33" s="198" t="s">
        <v>327</v>
      </c>
      <c r="T33" s="199">
        <f t="shared" si="0"/>
        <v>1</v>
      </c>
      <c r="U33" s="367"/>
      <c r="V33" s="367"/>
      <c r="W33" s="223" t="s">
        <v>658</v>
      </c>
      <c r="X33" s="360"/>
      <c r="Y33" s="363"/>
      <c r="Z33" s="200">
        <f t="shared" si="1"/>
        <v>4</v>
      </c>
      <c r="AA33" s="220" t="s">
        <v>330</v>
      </c>
      <c r="AB33" s="220"/>
      <c r="AC33" s="363"/>
      <c r="AD33" s="367"/>
      <c r="AE33" s="169">
        <f t="shared" si="2"/>
        <v>1</v>
      </c>
      <c r="AF33" s="220" t="s">
        <v>307</v>
      </c>
      <c r="AG33" s="223" t="s">
        <v>663</v>
      </c>
      <c r="AH33" s="363"/>
      <c r="AI33" s="367"/>
      <c r="AJ33" s="169">
        <f t="shared" si="3"/>
        <v>1</v>
      </c>
      <c r="AK33" s="220" t="s">
        <v>304</v>
      </c>
      <c r="AL33" s="220" t="s">
        <v>315</v>
      </c>
      <c r="AM33" s="363"/>
      <c r="AN33" s="367"/>
      <c r="AO33" s="169">
        <f t="shared" si="5"/>
        <v>1</v>
      </c>
      <c r="AP33" s="220" t="s">
        <v>594</v>
      </c>
      <c r="AQ33" s="367"/>
      <c r="AR33" s="390"/>
      <c r="AS33" s="369"/>
      <c r="AT33" s="369"/>
      <c r="AU33" s="373"/>
      <c r="AV33" s="371"/>
      <c r="AW33" s="220" t="s">
        <v>91</v>
      </c>
      <c r="AX33" s="223" t="s">
        <v>670</v>
      </c>
      <c r="AY33" s="204">
        <v>45291</v>
      </c>
      <c r="AZ33" s="201"/>
      <c r="BA33" s="202"/>
      <c r="BB33" s="180"/>
      <c r="BC33" s="180"/>
      <c r="BD33" s="180"/>
      <c r="BE33" s="180"/>
      <c r="BF33" s="180"/>
      <c r="BG33" s="180"/>
      <c r="BH33" s="205"/>
    </row>
    <row r="34" spans="1:60" s="281" customFormat="1" ht="40.5" customHeight="1" x14ac:dyDescent="0.2">
      <c r="A34" s="397"/>
      <c r="B34" s="397"/>
      <c r="C34" s="390"/>
      <c r="D34" s="371"/>
      <c r="E34" s="367"/>
      <c r="F34" s="360"/>
      <c r="G34" s="220" t="s">
        <v>271</v>
      </c>
      <c r="H34" s="220" t="s">
        <v>37</v>
      </c>
      <c r="I34" s="223" t="s">
        <v>641</v>
      </c>
      <c r="J34" s="360"/>
      <c r="K34" s="357"/>
      <c r="L34" s="361"/>
      <c r="M34" s="361"/>
      <c r="N34" s="397"/>
      <c r="O34" s="395"/>
      <c r="P34" s="397"/>
      <c r="Q34" s="395"/>
      <c r="R34" s="395"/>
      <c r="S34" s="198" t="s">
        <v>327</v>
      </c>
      <c r="T34" s="199">
        <f t="shared" si="0"/>
        <v>1</v>
      </c>
      <c r="U34" s="367"/>
      <c r="V34" s="367"/>
      <c r="W34" s="223" t="s">
        <v>659</v>
      </c>
      <c r="X34" s="360"/>
      <c r="Y34" s="363"/>
      <c r="Z34" s="200">
        <f t="shared" si="1"/>
        <v>4</v>
      </c>
      <c r="AA34" s="220" t="s">
        <v>330</v>
      </c>
      <c r="AB34" s="220"/>
      <c r="AC34" s="363"/>
      <c r="AD34" s="367"/>
      <c r="AE34" s="169">
        <f t="shared" si="2"/>
        <v>1</v>
      </c>
      <c r="AF34" s="220" t="s">
        <v>307</v>
      </c>
      <c r="AG34" s="223" t="s">
        <v>663</v>
      </c>
      <c r="AH34" s="363"/>
      <c r="AI34" s="367"/>
      <c r="AJ34" s="169">
        <f t="shared" si="3"/>
        <v>1</v>
      </c>
      <c r="AK34" s="220" t="s">
        <v>304</v>
      </c>
      <c r="AL34" s="220" t="s">
        <v>315</v>
      </c>
      <c r="AM34" s="363"/>
      <c r="AN34" s="367"/>
      <c r="AO34" s="169">
        <f t="shared" si="5"/>
        <v>1</v>
      </c>
      <c r="AP34" s="220" t="s">
        <v>594</v>
      </c>
      <c r="AQ34" s="367"/>
      <c r="AR34" s="390"/>
      <c r="AS34" s="369"/>
      <c r="AT34" s="369"/>
      <c r="AU34" s="373"/>
      <c r="AV34" s="371"/>
      <c r="AW34" s="220"/>
      <c r="AX34" s="220"/>
      <c r="AY34" s="262"/>
      <c r="AZ34" s="201"/>
      <c r="BA34" s="202"/>
      <c r="BB34" s="187"/>
      <c r="BC34" s="187"/>
      <c r="BD34" s="187"/>
      <c r="BE34" s="187"/>
      <c r="BF34" s="187"/>
      <c r="BG34" s="187"/>
      <c r="BH34" s="205"/>
    </row>
    <row r="35" spans="1:60" s="281" customFormat="1" ht="40.5" customHeight="1" x14ac:dyDescent="0.2">
      <c r="A35" s="396">
        <v>9</v>
      </c>
      <c r="B35" s="396" t="s">
        <v>552</v>
      </c>
      <c r="C35" s="391" t="str">
        <f t="shared" ref="C35" si="78">+VLOOKUP(B35,$A$215:$B$257,2,0)</f>
        <v>FERNANDO NOREÑA JARAMILLO</v>
      </c>
      <c r="D35" s="370" t="s">
        <v>171</v>
      </c>
      <c r="E35" s="406" t="str">
        <f>IF(D35=$D$185,$E$185,IF(D35=$D$186,$E$186,IF(D35=$D$187,$E$187,IF(D35=$D$188,$E$188,IF(D35=$D$189,$E$189,IF(D35=$D$190,$E$190,IF(D35=$D$191,$E$191,IF(D35=$D$192,$E$192,IF(D35=$D$193,$E$193,IF(D35=$D$194,$E$194,IF(D35=VICERRECTORÍA_ACADÉMICA_,BF185,IF(D35=PLANEACIÓN_,BF187, IF(D35=_VICERRECTORÍA_INVESTIGACIONES_INNOVACIÓN_Y_EXTENSIÓN_,BF186,IF(D35=VICERRECTORÍA_ADMINISTRATIVA_FINANCIERA_,BF188,IF(D35=_VICERRECTORÍA_RESPONSABILIDAD_SOCIAL_Y_BIENESTAR_UNIVERSITARIO_,BF189," ")))))))))))))))</f>
        <v>Promover y facilitar la interacción con la sociedad contribuyendo a la satisfacción de sus demandas, mediante servicios especializados, programas de educación continuada y de proyección social.</v>
      </c>
      <c r="F35" s="407" t="s">
        <v>275</v>
      </c>
      <c r="G35" s="224" t="s">
        <v>271</v>
      </c>
      <c r="H35" s="224" t="s">
        <v>37</v>
      </c>
      <c r="I35" s="227" t="s">
        <v>644</v>
      </c>
      <c r="J35" s="407" t="s">
        <v>106</v>
      </c>
      <c r="K35" s="356" t="s">
        <v>653</v>
      </c>
      <c r="L35" s="412" t="s">
        <v>654</v>
      </c>
      <c r="M35" s="412" t="s">
        <v>655</v>
      </c>
      <c r="N35" s="396" t="s">
        <v>105</v>
      </c>
      <c r="O35" s="395">
        <f t="shared" ref="O35" si="79">IF(N35="ALTA",5,IF(N35="MEDIO ALTA",4,IF(N35="MEDIA",3,IF(N35="MEDIO BAJA",2,IF(N35="BAJA",1,0)))))</f>
        <v>3</v>
      </c>
      <c r="P35" s="396" t="s">
        <v>142</v>
      </c>
      <c r="Q35" s="395">
        <f t="shared" ref="Q35" si="80">IF(P35="ALTO",5,IF(P35="MEDIO ALTO",4,IF(P35="MEDIO",3,IF(P35="MEDIO BAJO",2,IF(P35="BAJO",1,0)))))</f>
        <v>1</v>
      </c>
      <c r="R35" s="399">
        <f t="shared" si="44"/>
        <v>3</v>
      </c>
      <c r="S35" s="255" t="s">
        <v>327</v>
      </c>
      <c r="T35" s="199">
        <f t="shared" si="0"/>
        <v>1</v>
      </c>
      <c r="U35" s="367">
        <f>ROUND(AVERAGEIF(T35:T37,"&gt;0"),0)</f>
        <v>1</v>
      </c>
      <c r="V35" s="367">
        <f>U35*0.6</f>
        <v>0.6</v>
      </c>
      <c r="W35" s="227" t="s">
        <v>660</v>
      </c>
      <c r="X35" s="360">
        <f t="shared" ref="X35" si="81">IF(S35="No_existen",5*$X$10,Y35*$X$10)</f>
        <v>0.2</v>
      </c>
      <c r="Y35" s="363">
        <f t="shared" ref="Y35" si="82">ROUND(AVERAGEIF(Z35:Z37,"&gt;0"),0)</f>
        <v>4</v>
      </c>
      <c r="Z35" s="200">
        <f t="shared" si="1"/>
        <v>4</v>
      </c>
      <c r="AA35" s="224" t="s">
        <v>330</v>
      </c>
      <c r="AB35" s="224"/>
      <c r="AC35" s="363">
        <f t="shared" ref="AC35" si="83">IF(S35="No_existen",5*$AC$10,AD35*$AC$10)</f>
        <v>0.15</v>
      </c>
      <c r="AD35" s="367">
        <f t="shared" ref="AD35" si="84">ROUND(AVERAGEIF(AE35:AE37,"&gt;0"),0)</f>
        <v>1</v>
      </c>
      <c r="AE35" s="169">
        <f t="shared" si="2"/>
        <v>1</v>
      </c>
      <c r="AF35" s="224" t="s">
        <v>307</v>
      </c>
      <c r="AG35" s="227" t="s">
        <v>664</v>
      </c>
      <c r="AH35" s="363">
        <f>IF(S35="No_existen",5*$AH$10,AI35*$AH$10)</f>
        <v>0.1</v>
      </c>
      <c r="AI35" s="367">
        <f>ROUND(AVERAGEIF(AJ35:AJ37,"&gt;0"),0)</f>
        <v>1</v>
      </c>
      <c r="AJ35" s="169">
        <f t="shared" si="3"/>
        <v>1</v>
      </c>
      <c r="AK35" s="224" t="s">
        <v>304</v>
      </c>
      <c r="AL35" s="224" t="s">
        <v>318</v>
      </c>
      <c r="AM35" s="363">
        <f t="shared" ref="AM35" si="85">IF(S35="No_existen",5*$AM$10,AN35*$AM$10)</f>
        <v>0.1</v>
      </c>
      <c r="AN35" s="367">
        <f t="shared" ref="AN35" si="86">ROUND(AVERAGEIF(AO35:AO37,"&gt;0"),0)</f>
        <v>1</v>
      </c>
      <c r="AO35" s="169">
        <f t="shared" si="5"/>
        <v>1</v>
      </c>
      <c r="AP35" s="224" t="s">
        <v>594</v>
      </c>
      <c r="AQ35" s="367">
        <f t="shared" ref="AQ35" si="87">ROUND(AVERAGE(U35,Y35,AD35,AI35,AN35),0)</f>
        <v>2</v>
      </c>
      <c r="AR35" s="391" t="str">
        <f t="shared" ref="AR35" si="88">IF(AQ35&lt;1.5,"FUERTE",IF(AND(AQ35&gt;=1.5,AQ35&lt;2.5),"ACEPTABLE",IF(AQ35&gt;=5,"INEXISTENTE","DÉBIL")))</f>
        <v>ACEPTABLE</v>
      </c>
      <c r="AS35" s="368">
        <f t="shared" ref="AS35" si="89">IF(R35=0,0,ROUND((R35*AQ35),0))</f>
        <v>6</v>
      </c>
      <c r="AT35" s="368" t="str">
        <f t="shared" ref="AT35" si="90">IF(AS35&gt;=36,"GRAVE", IF(AS35&lt;=10, "LEVE", "MODERADO"))</f>
        <v>LEVE</v>
      </c>
      <c r="AU35" s="372" t="s">
        <v>668</v>
      </c>
      <c r="AV35" s="385">
        <v>0.8</v>
      </c>
      <c r="AW35" s="224" t="s">
        <v>90</v>
      </c>
      <c r="AX35" s="224"/>
      <c r="AY35" s="203"/>
      <c r="AZ35" s="256"/>
      <c r="BA35" s="257"/>
      <c r="BB35" s="180"/>
      <c r="BC35" s="180"/>
      <c r="BD35" s="180"/>
      <c r="BE35" s="180"/>
      <c r="BF35" s="180"/>
      <c r="BG35" s="180"/>
      <c r="BH35" s="205"/>
    </row>
    <row r="36" spans="1:60" s="281" customFormat="1" ht="40.5" customHeight="1" x14ac:dyDescent="0.2">
      <c r="A36" s="397"/>
      <c r="B36" s="397"/>
      <c r="C36" s="390"/>
      <c r="D36" s="371"/>
      <c r="E36" s="367"/>
      <c r="F36" s="360"/>
      <c r="G36" s="220" t="s">
        <v>271</v>
      </c>
      <c r="H36" s="220" t="s">
        <v>34</v>
      </c>
      <c r="I36" s="223" t="s">
        <v>645</v>
      </c>
      <c r="J36" s="360"/>
      <c r="K36" s="357"/>
      <c r="L36" s="361"/>
      <c r="M36" s="361"/>
      <c r="N36" s="397"/>
      <c r="O36" s="395"/>
      <c r="P36" s="397"/>
      <c r="Q36" s="395"/>
      <c r="R36" s="395"/>
      <c r="S36" s="198" t="s">
        <v>327</v>
      </c>
      <c r="T36" s="199">
        <f t="shared" si="0"/>
        <v>1</v>
      </c>
      <c r="U36" s="367"/>
      <c r="V36" s="367"/>
      <c r="W36" s="223" t="s">
        <v>661</v>
      </c>
      <c r="X36" s="360"/>
      <c r="Y36" s="363"/>
      <c r="Z36" s="200">
        <f t="shared" si="1"/>
        <v>4</v>
      </c>
      <c r="AA36" s="220" t="s">
        <v>330</v>
      </c>
      <c r="AB36" s="220"/>
      <c r="AC36" s="363"/>
      <c r="AD36" s="367"/>
      <c r="AE36" s="169">
        <f t="shared" si="2"/>
        <v>1</v>
      </c>
      <c r="AF36" s="220" t="s">
        <v>307</v>
      </c>
      <c r="AG36" s="223" t="s">
        <v>665</v>
      </c>
      <c r="AH36" s="363"/>
      <c r="AI36" s="367"/>
      <c r="AJ36" s="169">
        <f t="shared" si="3"/>
        <v>1</v>
      </c>
      <c r="AK36" s="220" t="s">
        <v>304</v>
      </c>
      <c r="AL36" s="220" t="s">
        <v>317</v>
      </c>
      <c r="AM36" s="363"/>
      <c r="AN36" s="367"/>
      <c r="AO36" s="169">
        <f t="shared" si="5"/>
        <v>1</v>
      </c>
      <c r="AP36" s="220" t="s">
        <v>594</v>
      </c>
      <c r="AQ36" s="367"/>
      <c r="AR36" s="390"/>
      <c r="AS36" s="369"/>
      <c r="AT36" s="369"/>
      <c r="AU36" s="373"/>
      <c r="AV36" s="371"/>
      <c r="AW36" s="220" t="s">
        <v>90</v>
      </c>
      <c r="AX36" s="220"/>
      <c r="AY36" s="262"/>
      <c r="AZ36" s="201"/>
      <c r="BA36" s="202"/>
      <c r="BB36" s="180"/>
      <c r="BC36" s="180"/>
      <c r="BD36" s="180"/>
      <c r="BE36" s="180"/>
      <c r="BF36" s="180"/>
      <c r="BG36" s="180"/>
      <c r="BH36" s="205"/>
    </row>
    <row r="37" spans="1:60" s="281" customFormat="1" ht="40.5" customHeight="1" x14ac:dyDescent="0.2">
      <c r="A37" s="397"/>
      <c r="B37" s="397"/>
      <c r="C37" s="390"/>
      <c r="D37" s="371"/>
      <c r="E37" s="367"/>
      <c r="F37" s="360"/>
      <c r="G37" s="220" t="s">
        <v>272</v>
      </c>
      <c r="H37" s="220" t="s">
        <v>41</v>
      </c>
      <c r="I37" s="223" t="s">
        <v>646</v>
      </c>
      <c r="J37" s="360"/>
      <c r="K37" s="357"/>
      <c r="L37" s="361"/>
      <c r="M37" s="361"/>
      <c r="N37" s="397"/>
      <c r="O37" s="395"/>
      <c r="P37" s="397"/>
      <c r="Q37" s="395"/>
      <c r="R37" s="395"/>
      <c r="S37" s="198"/>
      <c r="T37" s="199">
        <f t="shared" si="0"/>
        <v>0</v>
      </c>
      <c r="U37" s="367"/>
      <c r="V37" s="367"/>
      <c r="W37" s="223"/>
      <c r="X37" s="360"/>
      <c r="Y37" s="363"/>
      <c r="Z37" s="200">
        <f t="shared" si="1"/>
        <v>0</v>
      </c>
      <c r="AA37" s="220"/>
      <c r="AB37" s="220"/>
      <c r="AC37" s="363"/>
      <c r="AD37" s="367"/>
      <c r="AE37" s="169">
        <f t="shared" si="2"/>
        <v>0</v>
      </c>
      <c r="AF37" s="220"/>
      <c r="AG37" s="220"/>
      <c r="AH37" s="363"/>
      <c r="AI37" s="367"/>
      <c r="AJ37" s="169">
        <f t="shared" si="3"/>
        <v>0</v>
      </c>
      <c r="AK37" s="220"/>
      <c r="AL37" s="220"/>
      <c r="AM37" s="363"/>
      <c r="AN37" s="367"/>
      <c r="AO37" s="169">
        <f t="shared" si="5"/>
        <v>0</v>
      </c>
      <c r="AP37" s="220"/>
      <c r="AQ37" s="367"/>
      <c r="AR37" s="390"/>
      <c r="AS37" s="369"/>
      <c r="AT37" s="369"/>
      <c r="AU37" s="373"/>
      <c r="AV37" s="371"/>
      <c r="AW37" s="220"/>
      <c r="AX37" s="220"/>
      <c r="AY37" s="262"/>
      <c r="AZ37" s="201"/>
      <c r="BA37" s="202"/>
      <c r="BB37" s="187"/>
      <c r="BC37" s="187"/>
      <c r="BD37" s="187"/>
      <c r="BE37" s="187"/>
      <c r="BF37" s="187"/>
      <c r="BG37" s="187"/>
      <c r="BH37" s="205"/>
    </row>
    <row r="38" spans="1:60" s="281" customFormat="1" ht="40.5" customHeight="1" x14ac:dyDescent="0.2">
      <c r="A38" s="396">
        <v>10</v>
      </c>
      <c r="B38" s="396" t="s">
        <v>186</v>
      </c>
      <c r="C38" s="391" t="str">
        <f t="shared" ref="C38" si="91">+VLOOKUP(B38,$A$215:$B$257,2,0)</f>
        <v>CARLOS FERNANDO CASTAÑO MONTOYA</v>
      </c>
      <c r="D38" s="370" t="s">
        <v>166</v>
      </c>
      <c r="E38" s="406" t="str">
        <f>IF(D38=$D$185,$E$185,IF(D38=$D$186,$E$186,IF(D38=$D$187,$E$187,IF(D38=$D$188,$E$188,IF(D38=$D$189,$E$189,IF(D38=$D$190,$E$190,IF(D38=$D$191,$E$191,IF(D38=$D$192,$E$192,IF(D38=$D$193,$E$193,IF(D38=$D$194,$E$194,IF(D38=VICERRECTORÍA_ACADÉMICA_,BF185,IF(D38=PLANEACIÓN_,BF187, IF(D38=_VICERRECTORÍA_INVESTIGACIONES_INNOVACIÓN_Y_EXTENSIÓN_,BF186,IF(D38=VICERRECTORÍA_ADMINISTRATIVA_FINANCIERA_,BF188,IF(D38=_VICERRECTORÍA_RESPONSABILIDAD_SOCIAL_Y_BIENESTAR_UNIVERSITARIO_,BF189," ")))))))))))))))</f>
        <v>Administrar y ejecutar los recursos de la institución generando en los procesos mayor eficiencia y eficacia para dar una respuesta oportuna a los servicios demandados en el cumplimiento de las funciones misionales.</v>
      </c>
      <c r="F38" s="407" t="s">
        <v>275</v>
      </c>
      <c r="G38" s="224" t="s">
        <v>271</v>
      </c>
      <c r="H38" s="224" t="s">
        <v>37</v>
      </c>
      <c r="I38" s="259" t="s">
        <v>671</v>
      </c>
      <c r="J38" s="407" t="s">
        <v>110</v>
      </c>
      <c r="K38" s="356" t="s">
        <v>675</v>
      </c>
      <c r="L38" s="356" t="s">
        <v>676</v>
      </c>
      <c r="M38" s="356" t="s">
        <v>677</v>
      </c>
      <c r="N38" s="396" t="s">
        <v>128</v>
      </c>
      <c r="O38" s="395">
        <f t="shared" ref="O38" si="92">IF(N38="ALTA",5,IF(N38="MEDIO ALTA",4,IF(N38="MEDIA",3,IF(N38="MEDIO BAJA",2,IF(N38="BAJA",1,0)))))</f>
        <v>1</v>
      </c>
      <c r="P38" s="396" t="s">
        <v>140</v>
      </c>
      <c r="Q38" s="395">
        <f t="shared" ref="Q38" si="93">IF(P38="ALTO",5,IF(P38="MEDIO ALTO",4,IF(P38="MEDIO",3,IF(P38="MEDIO BAJO",2,IF(P38="BAJO",1,0)))))</f>
        <v>5</v>
      </c>
      <c r="R38" s="399">
        <f t="shared" si="44"/>
        <v>5</v>
      </c>
      <c r="S38" s="255" t="s">
        <v>327</v>
      </c>
      <c r="T38" s="199">
        <f t="shared" si="0"/>
        <v>1</v>
      </c>
      <c r="U38" s="367">
        <f>ROUND(AVERAGEIF(T38:T40,"&gt;0"),0)</f>
        <v>1</v>
      </c>
      <c r="V38" s="367">
        <f>U38*0.6</f>
        <v>0.6</v>
      </c>
      <c r="W38" s="227" t="s">
        <v>681</v>
      </c>
      <c r="X38" s="360">
        <f>IF(S38="No_existen",5*$X$10,Y38*$X$10)</f>
        <v>0.05</v>
      </c>
      <c r="Y38" s="363">
        <f>ROUND(AVERAGEIF(Z38:Z40,"&gt;0"),0)</f>
        <v>1</v>
      </c>
      <c r="Z38" s="200">
        <f t="shared" si="1"/>
        <v>2</v>
      </c>
      <c r="AA38" s="224" t="s">
        <v>331</v>
      </c>
      <c r="AB38" s="224"/>
      <c r="AC38" s="363">
        <f>IF(S38="No_existen",5*$AC$10,AD38*$AC$10)</f>
        <v>0.15</v>
      </c>
      <c r="AD38" s="367">
        <f t="shared" ref="AD38" si="94">ROUND(AVERAGEIF(AE38:AE40,"&gt;0"),0)</f>
        <v>1</v>
      </c>
      <c r="AE38" s="169">
        <f t="shared" si="2"/>
        <v>1</v>
      </c>
      <c r="AF38" s="224" t="s">
        <v>307</v>
      </c>
      <c r="AG38" s="227" t="s">
        <v>688</v>
      </c>
      <c r="AH38" s="363">
        <f t="shared" ref="AH38" si="95">IF(S38="No_existen",5*$AH$10,AI38*$AH$10)</f>
        <v>0.1</v>
      </c>
      <c r="AI38" s="367">
        <f t="shared" ref="AI38" si="96">ROUND(AVERAGEIF(AJ38:AJ40,"&gt;0"),0)</f>
        <v>1</v>
      </c>
      <c r="AJ38" s="169">
        <f t="shared" si="3"/>
        <v>1</v>
      </c>
      <c r="AK38" s="224" t="s">
        <v>304</v>
      </c>
      <c r="AL38" s="224" t="s">
        <v>311</v>
      </c>
      <c r="AM38" s="363">
        <f t="shared" ref="AM38" si="97">IF(S38="No_existen",5*$AM$10,AN38*$AM$10)</f>
        <v>0.1</v>
      </c>
      <c r="AN38" s="367">
        <f t="shared" ref="AN38" si="98">ROUND(AVERAGEIF(AO38:AO40,"&gt;0"),0)</f>
        <v>1</v>
      </c>
      <c r="AO38" s="169">
        <f t="shared" si="5"/>
        <v>1</v>
      </c>
      <c r="AP38" s="224" t="s">
        <v>594</v>
      </c>
      <c r="AQ38" s="367">
        <f t="shared" ref="AQ38" si="99">ROUND(AVERAGE(U38,Y38,AD38,AI38,AN38),0)</f>
        <v>1</v>
      </c>
      <c r="AR38" s="391" t="str">
        <f t="shared" ref="AR38" si="100">IF(AQ38&lt;1.5,"FUERTE",IF(AND(AQ38&gt;=1.5,AQ38&lt;2.5),"ACEPTABLE",IF(AQ38&gt;=5,"INEXISTENTE","DÉBIL")))</f>
        <v>FUERTE</v>
      </c>
      <c r="AS38" s="368">
        <f t="shared" ref="AS38" si="101">IF(R38=0,0,ROUND((R38*AQ38),0))</f>
        <v>5</v>
      </c>
      <c r="AT38" s="368" t="str">
        <f t="shared" ref="AT38" si="102">IF(AS38&gt;=36,"GRAVE", IF(AS38&lt;=10, "LEVE", "MODERADO"))</f>
        <v>LEVE</v>
      </c>
      <c r="AU38" s="356" t="s">
        <v>691</v>
      </c>
      <c r="AV38" s="370">
        <v>0</v>
      </c>
      <c r="AW38" s="224" t="s">
        <v>90</v>
      </c>
      <c r="AX38" s="224"/>
      <c r="AY38" s="203"/>
      <c r="AZ38" s="256"/>
      <c r="BA38" s="257"/>
      <c r="BB38" s="180"/>
      <c r="BC38" s="180"/>
      <c r="BD38" s="180"/>
      <c r="BE38" s="180"/>
      <c r="BF38" s="180"/>
      <c r="BG38" s="180"/>
      <c r="BH38" s="205"/>
    </row>
    <row r="39" spans="1:60" s="281" customFormat="1" ht="40.5" customHeight="1" x14ac:dyDescent="0.2">
      <c r="A39" s="397"/>
      <c r="B39" s="397"/>
      <c r="C39" s="390"/>
      <c r="D39" s="371"/>
      <c r="E39" s="367"/>
      <c r="F39" s="360"/>
      <c r="G39" s="220" t="s">
        <v>271</v>
      </c>
      <c r="H39" s="220" t="s">
        <v>34</v>
      </c>
      <c r="I39" s="221" t="s">
        <v>672</v>
      </c>
      <c r="J39" s="360"/>
      <c r="K39" s="357"/>
      <c r="L39" s="357"/>
      <c r="M39" s="357"/>
      <c r="N39" s="397"/>
      <c r="O39" s="395"/>
      <c r="P39" s="397"/>
      <c r="Q39" s="395"/>
      <c r="R39" s="395"/>
      <c r="S39" s="198" t="s">
        <v>327</v>
      </c>
      <c r="T39" s="199">
        <f t="shared" si="0"/>
        <v>1</v>
      </c>
      <c r="U39" s="367"/>
      <c r="V39" s="367"/>
      <c r="W39" s="223" t="s">
        <v>682</v>
      </c>
      <c r="X39" s="360"/>
      <c r="Y39" s="363"/>
      <c r="Z39" s="200">
        <f t="shared" si="1"/>
        <v>1</v>
      </c>
      <c r="AA39" s="220" t="s">
        <v>332</v>
      </c>
      <c r="AB39" s="223" t="s">
        <v>686</v>
      </c>
      <c r="AC39" s="363"/>
      <c r="AD39" s="367"/>
      <c r="AE39" s="169">
        <f t="shared" si="2"/>
        <v>1</v>
      </c>
      <c r="AF39" s="220" t="s">
        <v>307</v>
      </c>
      <c r="AG39" s="223" t="s">
        <v>689</v>
      </c>
      <c r="AH39" s="363"/>
      <c r="AI39" s="367"/>
      <c r="AJ39" s="169">
        <f t="shared" si="3"/>
        <v>1</v>
      </c>
      <c r="AK39" s="220" t="s">
        <v>304</v>
      </c>
      <c r="AL39" s="220" t="s">
        <v>315</v>
      </c>
      <c r="AM39" s="363"/>
      <c r="AN39" s="367"/>
      <c r="AO39" s="169">
        <f t="shared" si="5"/>
        <v>1</v>
      </c>
      <c r="AP39" s="220" t="s">
        <v>594</v>
      </c>
      <c r="AQ39" s="367"/>
      <c r="AR39" s="390"/>
      <c r="AS39" s="369"/>
      <c r="AT39" s="369"/>
      <c r="AU39" s="357"/>
      <c r="AV39" s="371"/>
      <c r="AW39" s="220" t="s">
        <v>90</v>
      </c>
      <c r="AX39" s="220"/>
      <c r="AY39" s="262"/>
      <c r="AZ39" s="201"/>
      <c r="BA39" s="202"/>
      <c r="BB39" s="180"/>
      <c r="BC39" s="180"/>
      <c r="BD39" s="180"/>
      <c r="BE39" s="180"/>
      <c r="BF39" s="180"/>
      <c r="BG39" s="180"/>
      <c r="BH39" s="205"/>
    </row>
    <row r="40" spans="1:60" s="281" customFormat="1" ht="40.5" customHeight="1" x14ac:dyDescent="0.2">
      <c r="A40" s="397"/>
      <c r="B40" s="397"/>
      <c r="C40" s="390"/>
      <c r="D40" s="371"/>
      <c r="E40" s="367"/>
      <c r="F40" s="360"/>
      <c r="G40" s="220" t="s">
        <v>272</v>
      </c>
      <c r="H40" s="220" t="s">
        <v>233</v>
      </c>
      <c r="I40" s="223" t="s">
        <v>673</v>
      </c>
      <c r="J40" s="360"/>
      <c r="K40" s="357"/>
      <c r="L40" s="357"/>
      <c r="M40" s="357"/>
      <c r="N40" s="397"/>
      <c r="O40" s="395"/>
      <c r="P40" s="397"/>
      <c r="Q40" s="395"/>
      <c r="R40" s="395"/>
      <c r="S40" s="198" t="s">
        <v>327</v>
      </c>
      <c r="T40" s="199">
        <f t="shared" ref="T40:T67" si="103">IF(S40=$S$189,1,IF(S40=$S$185,5,IF(S40=$S$186,4,IF(S40=$S$187,3,IF(S40=$S$188,2,0)))))</f>
        <v>1</v>
      </c>
      <c r="U40" s="367"/>
      <c r="V40" s="367"/>
      <c r="W40" s="223" t="s">
        <v>683</v>
      </c>
      <c r="X40" s="360"/>
      <c r="Y40" s="363"/>
      <c r="Z40" s="200">
        <f t="shared" ref="Z40:Z67" si="104">IF(AA40=$AA$187,1,IF(AA40=$AA$186,2,IF(AA40=$AA$185,4,IF(S40="No_existen",5,0))))</f>
        <v>1</v>
      </c>
      <c r="AA40" s="220" t="s">
        <v>332</v>
      </c>
      <c r="AB40" s="223" t="s">
        <v>687</v>
      </c>
      <c r="AC40" s="363"/>
      <c r="AD40" s="367"/>
      <c r="AE40" s="169">
        <f t="shared" ref="AE40:AE67" si="105">IF(AF40=$AG$186,1,IF(AF40=$AG$185,4,IF(S40="No_existen",5,0)))</f>
        <v>1</v>
      </c>
      <c r="AF40" s="220" t="s">
        <v>307</v>
      </c>
      <c r="AG40" s="223" t="s">
        <v>689</v>
      </c>
      <c r="AH40" s="363"/>
      <c r="AI40" s="367"/>
      <c r="AJ40" s="169">
        <f t="shared" ref="AJ40:AJ67" si="106">IF(AK40=$AK$185,1,IF(AK40=$AK$186,4,IF(S40="No_existen",5,0)))</f>
        <v>1</v>
      </c>
      <c r="AK40" s="220" t="s">
        <v>304</v>
      </c>
      <c r="AL40" s="220" t="s">
        <v>319</v>
      </c>
      <c r="AM40" s="363"/>
      <c r="AN40" s="367"/>
      <c r="AO40" s="169">
        <f t="shared" si="5"/>
        <v>1</v>
      </c>
      <c r="AP40" s="220" t="s">
        <v>594</v>
      </c>
      <c r="AQ40" s="367"/>
      <c r="AR40" s="390"/>
      <c r="AS40" s="369"/>
      <c r="AT40" s="369"/>
      <c r="AU40" s="357"/>
      <c r="AV40" s="371"/>
      <c r="AW40" s="220" t="s">
        <v>90</v>
      </c>
      <c r="AX40" s="220"/>
      <c r="AY40" s="262"/>
      <c r="AZ40" s="201"/>
      <c r="BA40" s="202"/>
      <c r="BB40" s="180"/>
      <c r="BC40" s="180"/>
      <c r="BD40" s="180"/>
      <c r="BE40" s="180"/>
      <c r="BF40" s="180"/>
      <c r="BG40" s="180"/>
      <c r="BH40" s="205"/>
    </row>
    <row r="41" spans="1:60" s="281" customFormat="1" ht="40.5" customHeight="1" x14ac:dyDescent="0.2">
      <c r="A41" s="396">
        <v>11</v>
      </c>
      <c r="B41" s="396" t="s">
        <v>186</v>
      </c>
      <c r="C41" s="391" t="str">
        <f t="shared" ref="C41" si="107">+VLOOKUP(B41,$A$215:$B$257,2,0)</f>
        <v>CARLOS FERNANDO CASTAÑO MONTOYA</v>
      </c>
      <c r="D41" s="370" t="s">
        <v>166</v>
      </c>
      <c r="E41" s="406" t="str">
        <f>IF(D41=$D$185,$E$185,IF(D41=$D$186,$E$186,IF(D41=$D$187,$E$187,IF(D41=$D$188,$E$188,IF(D41=$D$189,$E$189,IF(D41=$D$190,$E$190,IF(D41=$D$191,$E$191,IF(D41=$D$192,$E$192,IF(D41=$D$193,$E$193,IF(D41=$D$194,$E$194,IF(D41=VICERRECTORÍA_ACADÉMICA_,BF185,IF(D41=PLANEACIÓN_,BF187, IF(D41=_VICERRECTORÍA_INVESTIGACIONES_INNOVACIÓN_Y_EXTENSIÓN_,BF186,IF(D41=VICERRECTORÍA_ADMINISTRATIVA_FINANCIERA_,BF188,IF(D41=_VICERRECTORÍA_RESPONSABILIDAD_SOCIAL_Y_BIENESTAR_UNIVERSITARIO_,BF189," ")))))))))))))))</f>
        <v>Administrar y ejecutar los recursos de la institución generando en los procesos mayor eficiencia y eficacia para dar una respuesta oportuna a los servicios demandados en el cumplimiento de las funciones misionales.</v>
      </c>
      <c r="F41" s="407" t="s">
        <v>275</v>
      </c>
      <c r="G41" s="224" t="s">
        <v>271</v>
      </c>
      <c r="H41" s="224" t="s">
        <v>37</v>
      </c>
      <c r="I41" s="227" t="s">
        <v>674</v>
      </c>
      <c r="J41" s="407" t="s">
        <v>111</v>
      </c>
      <c r="K41" s="356" t="s">
        <v>678</v>
      </c>
      <c r="L41" s="412" t="s">
        <v>679</v>
      </c>
      <c r="M41" s="412" t="s">
        <v>680</v>
      </c>
      <c r="N41" s="396" t="s">
        <v>149</v>
      </c>
      <c r="O41" s="395">
        <f t="shared" ref="O41" si="108">IF(N41="ALTA",5,IF(N41="MEDIO ALTA",4,IF(N41="MEDIA",3,IF(N41="MEDIO BAJA",2,IF(N41="BAJA",1,0)))))</f>
        <v>5</v>
      </c>
      <c r="P41" s="396" t="s">
        <v>144</v>
      </c>
      <c r="Q41" s="395">
        <f t="shared" ref="Q41" si="109">IF(P41="ALTO",5,IF(P41="MEDIO ALTO",4,IF(P41="MEDIO",3,IF(P41="MEDIO BAJO",2,IF(P41="BAJO",1,0)))))</f>
        <v>4</v>
      </c>
      <c r="R41" s="399">
        <f t="shared" si="44"/>
        <v>20</v>
      </c>
      <c r="S41" s="255" t="s">
        <v>327</v>
      </c>
      <c r="T41" s="199">
        <f t="shared" si="103"/>
        <v>1</v>
      </c>
      <c r="U41" s="367">
        <f>ROUND(AVERAGEIF(T41:T43,"&gt;0"),0)</f>
        <v>1</v>
      </c>
      <c r="V41" s="367">
        <f>U41*0.6</f>
        <v>0.6</v>
      </c>
      <c r="W41" s="227" t="s">
        <v>684</v>
      </c>
      <c r="X41" s="360">
        <f t="shared" ref="X41" si="110">IF(S41="No_existen",5*$X$10,Y41*$X$10)</f>
        <v>0.2</v>
      </c>
      <c r="Y41" s="363">
        <f t="shared" ref="Y41" si="111">ROUND(AVERAGEIF(Z41:Z43,"&gt;0"),0)</f>
        <v>4</v>
      </c>
      <c r="Z41" s="200">
        <f t="shared" si="104"/>
        <v>4</v>
      </c>
      <c r="AA41" s="224" t="s">
        <v>330</v>
      </c>
      <c r="AB41" s="224"/>
      <c r="AC41" s="363">
        <f t="shared" ref="AC41" si="112">IF(S41="No_existen",5*$AC$10,AD41*$AC$10)</f>
        <v>0.15</v>
      </c>
      <c r="AD41" s="367">
        <f>ROUND(AVERAGEIF(AE41:AE43,"&gt;0"),0)</f>
        <v>1</v>
      </c>
      <c r="AE41" s="169">
        <f t="shared" si="105"/>
        <v>1</v>
      </c>
      <c r="AF41" s="224" t="s">
        <v>307</v>
      </c>
      <c r="AG41" s="227" t="s">
        <v>690</v>
      </c>
      <c r="AH41" s="363">
        <f>IF(S41="No_existen",5*$AH$10,AI41*$AH$10)</f>
        <v>0.1</v>
      </c>
      <c r="AI41" s="367">
        <f t="shared" ref="AI41" si="113">ROUND(AVERAGEIF(AJ41:AJ43,"&gt;0"),0)</f>
        <v>1</v>
      </c>
      <c r="AJ41" s="169">
        <f t="shared" si="106"/>
        <v>1</v>
      </c>
      <c r="AK41" s="224" t="s">
        <v>304</v>
      </c>
      <c r="AL41" s="224" t="s">
        <v>319</v>
      </c>
      <c r="AM41" s="363">
        <f t="shared" ref="AM41" si="114">IF(S41="No_existen",5*$AM$10,AN41*$AM$10)</f>
        <v>0.1</v>
      </c>
      <c r="AN41" s="367">
        <f t="shared" ref="AN41" si="115">ROUND(AVERAGEIF(AO41:AO43,"&gt;0"),0)</f>
        <v>1</v>
      </c>
      <c r="AO41" s="169">
        <f t="shared" si="5"/>
        <v>1</v>
      </c>
      <c r="AP41" s="224" t="s">
        <v>594</v>
      </c>
      <c r="AQ41" s="367">
        <f t="shared" ref="AQ41" si="116">ROUND(AVERAGE(U41,Y41,AD41,AI41,AN41),0)</f>
        <v>2</v>
      </c>
      <c r="AR41" s="391" t="str">
        <f t="shared" ref="AR41" si="117">IF(AQ41&lt;1.5,"FUERTE",IF(AND(AQ41&gt;=1.5,AQ41&lt;2.5),"ACEPTABLE",IF(AQ41&gt;=5,"INEXISTENTE","DÉBIL")))</f>
        <v>ACEPTABLE</v>
      </c>
      <c r="AS41" s="368">
        <f t="shared" ref="AS41" si="118">IF(R41=0,0,ROUND((R41*AQ41),0))</f>
        <v>40</v>
      </c>
      <c r="AT41" s="368" t="str">
        <f t="shared" ref="AT41" si="119">IF(AS41&gt;=36,"GRAVE", IF(AS41&lt;=10, "LEVE", "MODERADO"))</f>
        <v>GRAVE</v>
      </c>
      <c r="AU41" s="372" t="s">
        <v>692</v>
      </c>
      <c r="AV41" s="370">
        <v>0</v>
      </c>
      <c r="AW41" s="354" t="s">
        <v>92</v>
      </c>
      <c r="AX41" s="356" t="s">
        <v>693</v>
      </c>
      <c r="AY41" s="358">
        <v>45291</v>
      </c>
      <c r="AZ41" s="256"/>
      <c r="BA41" s="257"/>
      <c r="BB41" s="187"/>
      <c r="BC41" s="187"/>
      <c r="BD41" s="187"/>
      <c r="BE41" s="187"/>
      <c r="BF41" s="187"/>
      <c r="BG41" s="187"/>
      <c r="BH41" s="205"/>
    </row>
    <row r="42" spans="1:60" s="281" customFormat="1" ht="40.5" customHeight="1" x14ac:dyDescent="0.2">
      <c r="A42" s="397"/>
      <c r="B42" s="397"/>
      <c r="C42" s="390"/>
      <c r="D42" s="371"/>
      <c r="E42" s="367"/>
      <c r="F42" s="360"/>
      <c r="G42" s="220"/>
      <c r="H42" s="220"/>
      <c r="I42" s="220"/>
      <c r="J42" s="360"/>
      <c r="K42" s="357"/>
      <c r="L42" s="361"/>
      <c r="M42" s="361"/>
      <c r="N42" s="397"/>
      <c r="O42" s="395"/>
      <c r="P42" s="397"/>
      <c r="Q42" s="395"/>
      <c r="R42" s="395"/>
      <c r="S42" s="198" t="s">
        <v>327</v>
      </c>
      <c r="T42" s="199">
        <f t="shared" si="103"/>
        <v>1</v>
      </c>
      <c r="U42" s="367"/>
      <c r="V42" s="367"/>
      <c r="W42" s="223" t="s">
        <v>685</v>
      </c>
      <c r="X42" s="360"/>
      <c r="Y42" s="363"/>
      <c r="Z42" s="200">
        <f t="shared" si="104"/>
        <v>4</v>
      </c>
      <c r="AA42" s="220" t="s">
        <v>330</v>
      </c>
      <c r="AB42" s="220"/>
      <c r="AC42" s="363"/>
      <c r="AD42" s="367"/>
      <c r="AE42" s="169">
        <f t="shared" si="105"/>
        <v>1</v>
      </c>
      <c r="AF42" s="220" t="s">
        <v>307</v>
      </c>
      <c r="AG42" s="223" t="s">
        <v>690</v>
      </c>
      <c r="AH42" s="363"/>
      <c r="AI42" s="367"/>
      <c r="AJ42" s="169">
        <f t="shared" si="106"/>
        <v>1</v>
      </c>
      <c r="AK42" s="220" t="s">
        <v>304</v>
      </c>
      <c r="AL42" s="220" t="s">
        <v>319</v>
      </c>
      <c r="AM42" s="363"/>
      <c r="AN42" s="367"/>
      <c r="AO42" s="169">
        <f t="shared" si="5"/>
        <v>1</v>
      </c>
      <c r="AP42" s="220" t="s">
        <v>594</v>
      </c>
      <c r="AQ42" s="367"/>
      <c r="AR42" s="390"/>
      <c r="AS42" s="369"/>
      <c r="AT42" s="369"/>
      <c r="AU42" s="373"/>
      <c r="AV42" s="371"/>
      <c r="AW42" s="355"/>
      <c r="AX42" s="357"/>
      <c r="AY42" s="359"/>
      <c r="AZ42" s="201"/>
      <c r="BA42" s="202"/>
      <c r="BB42" s="180"/>
      <c r="BC42" s="180"/>
      <c r="BD42" s="180"/>
      <c r="BE42" s="180"/>
      <c r="BF42" s="180"/>
      <c r="BG42" s="180"/>
      <c r="BH42" s="205"/>
    </row>
    <row r="43" spans="1:60" s="281" customFormat="1" ht="40.5" customHeight="1" x14ac:dyDescent="0.2">
      <c r="A43" s="397"/>
      <c r="B43" s="397"/>
      <c r="C43" s="390"/>
      <c r="D43" s="371"/>
      <c r="E43" s="367"/>
      <c r="F43" s="360"/>
      <c r="G43" s="220"/>
      <c r="H43" s="220"/>
      <c r="I43" s="220"/>
      <c r="J43" s="360"/>
      <c r="K43" s="357"/>
      <c r="L43" s="361"/>
      <c r="M43" s="361"/>
      <c r="N43" s="397"/>
      <c r="O43" s="395"/>
      <c r="P43" s="397"/>
      <c r="Q43" s="395"/>
      <c r="R43" s="395"/>
      <c r="S43" s="198"/>
      <c r="T43" s="199">
        <f t="shared" si="103"/>
        <v>0</v>
      </c>
      <c r="U43" s="367"/>
      <c r="V43" s="367"/>
      <c r="W43" s="220"/>
      <c r="X43" s="360"/>
      <c r="Y43" s="363"/>
      <c r="Z43" s="200">
        <f t="shared" si="104"/>
        <v>0</v>
      </c>
      <c r="AA43" s="220"/>
      <c r="AB43" s="220"/>
      <c r="AC43" s="363"/>
      <c r="AD43" s="367"/>
      <c r="AE43" s="169">
        <f t="shared" si="105"/>
        <v>0</v>
      </c>
      <c r="AF43" s="220"/>
      <c r="AG43" s="220"/>
      <c r="AH43" s="363"/>
      <c r="AI43" s="367"/>
      <c r="AJ43" s="169">
        <f t="shared" si="106"/>
        <v>0</v>
      </c>
      <c r="AK43" s="220"/>
      <c r="AL43" s="220"/>
      <c r="AM43" s="363"/>
      <c r="AN43" s="367"/>
      <c r="AO43" s="169">
        <f t="shared" si="5"/>
        <v>0</v>
      </c>
      <c r="AP43" s="220"/>
      <c r="AQ43" s="367"/>
      <c r="AR43" s="390"/>
      <c r="AS43" s="369"/>
      <c r="AT43" s="369"/>
      <c r="AU43" s="373"/>
      <c r="AV43" s="371"/>
      <c r="AW43" s="355"/>
      <c r="AX43" s="357"/>
      <c r="AY43" s="359"/>
      <c r="AZ43" s="201"/>
      <c r="BA43" s="202"/>
      <c r="BB43" s="180"/>
      <c r="BC43" s="180"/>
      <c r="BD43" s="180"/>
      <c r="BE43" s="180"/>
      <c r="BF43" s="180"/>
      <c r="BG43" s="180"/>
      <c r="BH43" s="205"/>
    </row>
    <row r="44" spans="1:60" s="281" customFormat="1" ht="40.5" customHeight="1" x14ac:dyDescent="0.2">
      <c r="A44" s="396">
        <v>12</v>
      </c>
      <c r="B44" s="396" t="s">
        <v>184</v>
      </c>
      <c r="C44" s="391" t="str">
        <f t="shared" ref="C44" si="120">+VLOOKUP(B44,$A$215:$B$257,2,0)</f>
        <v>LILIANA ARDILA GOMEZ</v>
      </c>
      <c r="D44" s="370" t="s">
        <v>166</v>
      </c>
      <c r="E44" s="406" t="str">
        <f>IF(D44=$D$185,$E$185,IF(D44=$D$186,$E$186,IF(D44=$D$187,$E$187,IF(D44=$D$188,$E$188,IF(D44=$D$189,$E$189,IF(D44=$D$190,$E$190,IF(D44=$D$191,$E$191,IF(D44=$D$192,$E$192,IF(D44=$D$193,$E$193,IF(D44=$D$194,$E$194,IF(D44=VICERRECTORÍA_ACADÉMICA_,BF185,IF(D44=PLANEACIÓN_,BF187, IF(D44=_VICERRECTORÍA_INVESTIGACIONES_INNOVACIÓN_Y_EXTENSIÓN_,BF186,IF(D44=VICERRECTORÍA_ADMINISTRATIVA_FINANCIERA_,BF188,IF(D44=_VICERRECTORÍA_RESPONSABILIDAD_SOCIAL_Y_BIENESTAR_UNIVERSITARIO_,BF189," ")))))))))))))))</f>
        <v>Administrar y ejecutar los recursos de la institución generando en los procesos mayor eficiencia y eficacia para dar una respuesta oportuna a los servicios demandados en el cumplimiento de las funciones misionales.</v>
      </c>
      <c r="F44" s="407" t="s">
        <v>275</v>
      </c>
      <c r="G44" s="224" t="s">
        <v>271</v>
      </c>
      <c r="H44" s="224" t="s">
        <v>34</v>
      </c>
      <c r="I44" s="259" t="s">
        <v>694</v>
      </c>
      <c r="J44" s="407" t="s">
        <v>106</v>
      </c>
      <c r="K44" s="356" t="s">
        <v>699</v>
      </c>
      <c r="L44" s="356" t="s">
        <v>700</v>
      </c>
      <c r="M44" s="356" t="s">
        <v>701</v>
      </c>
      <c r="N44" s="396" t="s">
        <v>128</v>
      </c>
      <c r="O44" s="395">
        <f t="shared" ref="O44" si="121">IF(N44="ALTA",5,IF(N44="MEDIO ALTA",4,IF(N44="MEDIA",3,IF(N44="MEDIO BAJA",2,IF(N44="BAJA",1,0)))))</f>
        <v>1</v>
      </c>
      <c r="P44" s="396" t="s">
        <v>141</v>
      </c>
      <c r="Q44" s="395">
        <f t="shared" ref="Q44" si="122">IF(P44="ALTO",5,IF(P44="MEDIO ALTO",4,IF(P44="MEDIO",3,IF(P44="MEDIO BAJO",2,IF(P44="BAJO",1,0)))))</f>
        <v>3</v>
      </c>
      <c r="R44" s="399">
        <f t="shared" si="44"/>
        <v>3</v>
      </c>
      <c r="S44" s="255" t="s">
        <v>327</v>
      </c>
      <c r="T44" s="199">
        <f t="shared" si="103"/>
        <v>1</v>
      </c>
      <c r="U44" s="367">
        <f>ROUND(AVERAGEIF(T44:T46,"&gt;0"),0)</f>
        <v>1</v>
      </c>
      <c r="V44" s="367">
        <f t="shared" ref="V44" si="123">U44*0.6</f>
        <v>0.6</v>
      </c>
      <c r="W44" s="227" t="s">
        <v>705</v>
      </c>
      <c r="X44" s="360">
        <f t="shared" ref="X44" si="124">IF(S44="No_existen",5*$X$10,Y44*$X$10)</f>
        <v>0.05</v>
      </c>
      <c r="Y44" s="363">
        <f>ROUND(AVERAGEIF(Z44:Z46,"&gt;0"),0)</f>
        <v>1</v>
      </c>
      <c r="Z44" s="200">
        <f t="shared" si="104"/>
        <v>1</v>
      </c>
      <c r="AA44" s="224" t="s">
        <v>332</v>
      </c>
      <c r="AB44" s="227" t="s">
        <v>711</v>
      </c>
      <c r="AC44" s="363">
        <f>IF(S44="No_existen",5*$AC$10,AD44*$AC$10)</f>
        <v>0.15</v>
      </c>
      <c r="AD44" s="367">
        <f t="shared" ref="AD44" si="125">ROUND(AVERAGEIF(AE44:AE46,"&gt;0"),0)</f>
        <v>1</v>
      </c>
      <c r="AE44" s="169">
        <f t="shared" si="105"/>
        <v>1</v>
      </c>
      <c r="AF44" s="224" t="s">
        <v>307</v>
      </c>
      <c r="AG44" s="227" t="s">
        <v>714</v>
      </c>
      <c r="AH44" s="363">
        <f t="shared" ref="AH44" si="126">IF(S44="No_existen",5*$AH$10,AI44*$AH$10)</f>
        <v>0.1</v>
      </c>
      <c r="AI44" s="367">
        <f>ROUND(AVERAGEIF(AJ44:AJ46,"&gt;0"),0)</f>
        <v>1</v>
      </c>
      <c r="AJ44" s="169">
        <f t="shared" si="106"/>
        <v>1</v>
      </c>
      <c r="AK44" s="224" t="s">
        <v>304</v>
      </c>
      <c r="AL44" s="224" t="s">
        <v>319</v>
      </c>
      <c r="AM44" s="363">
        <f t="shared" ref="AM44" si="127">IF(S44="No_existen",5*$AM$10,AN44*$AM$10)</f>
        <v>0.2</v>
      </c>
      <c r="AN44" s="367">
        <f t="shared" ref="AN44" si="128">ROUND(AVERAGEIF(AO44:AO46,"&gt;0"),0)</f>
        <v>2</v>
      </c>
      <c r="AO44" s="169">
        <f t="shared" si="5"/>
        <v>4</v>
      </c>
      <c r="AP44" s="224" t="s">
        <v>595</v>
      </c>
      <c r="AQ44" s="367">
        <f t="shared" ref="AQ44" si="129">ROUND(AVERAGE(U44,Y44,AD44,AI44,AN44),0)</f>
        <v>1</v>
      </c>
      <c r="AR44" s="391" t="str">
        <f t="shared" ref="AR44" si="130">IF(AQ44&lt;1.5,"FUERTE",IF(AND(AQ44&gt;=1.5,AQ44&lt;2.5),"ACEPTABLE",IF(AQ44&gt;=5,"INEXISTENTE","DÉBIL")))</f>
        <v>FUERTE</v>
      </c>
      <c r="AS44" s="368">
        <f t="shared" ref="AS44" si="131">IF(R44=0,0,ROUND((R44*AQ44),0))</f>
        <v>3</v>
      </c>
      <c r="AT44" s="368" t="str">
        <f t="shared" ref="AT44" si="132">IF(AS44&gt;=36,"GRAVE", IF(AS44&lt;=10, "LEVE", "MODERADO"))</f>
        <v>LEVE</v>
      </c>
      <c r="AU44" s="356" t="s">
        <v>721</v>
      </c>
      <c r="AV44" s="370">
        <v>0</v>
      </c>
      <c r="AW44" s="224" t="s">
        <v>90</v>
      </c>
      <c r="AX44" s="224"/>
      <c r="AY44" s="203"/>
      <c r="AZ44" s="256"/>
      <c r="BA44" s="257"/>
      <c r="BB44" s="187"/>
      <c r="BC44" s="187"/>
      <c r="BD44" s="187"/>
      <c r="BE44" s="187"/>
      <c r="BF44" s="187"/>
      <c r="BG44" s="187"/>
      <c r="BH44" s="205"/>
    </row>
    <row r="45" spans="1:60" s="281" customFormat="1" ht="40.5" customHeight="1" x14ac:dyDescent="0.2">
      <c r="A45" s="397"/>
      <c r="B45" s="397"/>
      <c r="C45" s="390"/>
      <c r="D45" s="371"/>
      <c r="E45" s="367"/>
      <c r="F45" s="360"/>
      <c r="G45" s="220" t="s">
        <v>271</v>
      </c>
      <c r="H45" s="220" t="s">
        <v>35</v>
      </c>
      <c r="I45" s="221" t="s">
        <v>695</v>
      </c>
      <c r="J45" s="360"/>
      <c r="K45" s="357"/>
      <c r="L45" s="357"/>
      <c r="M45" s="357"/>
      <c r="N45" s="397"/>
      <c r="O45" s="395"/>
      <c r="P45" s="397"/>
      <c r="Q45" s="395"/>
      <c r="R45" s="395"/>
      <c r="S45" s="198" t="s">
        <v>327</v>
      </c>
      <c r="T45" s="199">
        <f t="shared" si="103"/>
        <v>1</v>
      </c>
      <c r="U45" s="367"/>
      <c r="V45" s="367"/>
      <c r="W45" s="223" t="s">
        <v>706</v>
      </c>
      <c r="X45" s="360"/>
      <c r="Y45" s="363"/>
      <c r="Z45" s="200">
        <f t="shared" si="104"/>
        <v>2</v>
      </c>
      <c r="AA45" s="220" t="s">
        <v>331</v>
      </c>
      <c r="AB45" s="220"/>
      <c r="AC45" s="363"/>
      <c r="AD45" s="367"/>
      <c r="AE45" s="169">
        <f t="shared" si="105"/>
        <v>1</v>
      </c>
      <c r="AF45" s="220" t="s">
        <v>307</v>
      </c>
      <c r="AG45" s="223" t="s">
        <v>715</v>
      </c>
      <c r="AH45" s="363"/>
      <c r="AI45" s="367"/>
      <c r="AJ45" s="169">
        <f t="shared" si="106"/>
        <v>1</v>
      </c>
      <c r="AK45" s="220" t="s">
        <v>304</v>
      </c>
      <c r="AL45" s="220" t="s">
        <v>319</v>
      </c>
      <c r="AM45" s="363"/>
      <c r="AN45" s="367"/>
      <c r="AO45" s="169">
        <f t="shared" si="5"/>
        <v>1</v>
      </c>
      <c r="AP45" s="220" t="s">
        <v>594</v>
      </c>
      <c r="AQ45" s="367"/>
      <c r="AR45" s="390"/>
      <c r="AS45" s="369"/>
      <c r="AT45" s="369"/>
      <c r="AU45" s="357"/>
      <c r="AV45" s="371"/>
      <c r="AW45" s="220" t="s">
        <v>90</v>
      </c>
      <c r="AX45" s="220"/>
      <c r="AY45" s="262"/>
      <c r="AZ45" s="201"/>
      <c r="BA45" s="202"/>
      <c r="BB45" s="180"/>
      <c r="BC45" s="180"/>
      <c r="BD45" s="180"/>
      <c r="BE45" s="180"/>
      <c r="BF45" s="180"/>
      <c r="BG45" s="180"/>
      <c r="BH45" s="205"/>
    </row>
    <row r="46" spans="1:60" s="281" customFormat="1" ht="40.5" customHeight="1" x14ac:dyDescent="0.2">
      <c r="A46" s="397"/>
      <c r="B46" s="397"/>
      <c r="C46" s="390"/>
      <c r="D46" s="371"/>
      <c r="E46" s="367"/>
      <c r="F46" s="360"/>
      <c r="G46" s="220" t="s">
        <v>271</v>
      </c>
      <c r="H46" s="220" t="s">
        <v>38</v>
      </c>
      <c r="I46" s="223" t="s">
        <v>696</v>
      </c>
      <c r="J46" s="360"/>
      <c r="K46" s="357"/>
      <c r="L46" s="357"/>
      <c r="M46" s="357"/>
      <c r="N46" s="397"/>
      <c r="O46" s="395"/>
      <c r="P46" s="397"/>
      <c r="Q46" s="395"/>
      <c r="R46" s="395"/>
      <c r="S46" s="198" t="s">
        <v>327</v>
      </c>
      <c r="T46" s="199">
        <f t="shared" si="103"/>
        <v>1</v>
      </c>
      <c r="U46" s="367"/>
      <c r="V46" s="367"/>
      <c r="W46" s="223" t="s">
        <v>707</v>
      </c>
      <c r="X46" s="360"/>
      <c r="Y46" s="363"/>
      <c r="Z46" s="200">
        <f t="shared" si="104"/>
        <v>1</v>
      </c>
      <c r="AA46" s="220" t="s">
        <v>332</v>
      </c>
      <c r="AB46" s="223" t="s">
        <v>712</v>
      </c>
      <c r="AC46" s="363"/>
      <c r="AD46" s="367"/>
      <c r="AE46" s="169">
        <f t="shared" si="105"/>
        <v>1</v>
      </c>
      <c r="AF46" s="220" t="s">
        <v>307</v>
      </c>
      <c r="AG46" s="223" t="s">
        <v>716</v>
      </c>
      <c r="AH46" s="363"/>
      <c r="AI46" s="367"/>
      <c r="AJ46" s="169">
        <f t="shared" si="106"/>
        <v>1</v>
      </c>
      <c r="AK46" s="220" t="s">
        <v>304</v>
      </c>
      <c r="AL46" s="220" t="s">
        <v>319</v>
      </c>
      <c r="AM46" s="363"/>
      <c r="AN46" s="367"/>
      <c r="AO46" s="169">
        <f t="shared" si="5"/>
        <v>1</v>
      </c>
      <c r="AP46" s="220" t="s">
        <v>594</v>
      </c>
      <c r="AQ46" s="367"/>
      <c r="AR46" s="390"/>
      <c r="AS46" s="369"/>
      <c r="AT46" s="369"/>
      <c r="AU46" s="357"/>
      <c r="AV46" s="371"/>
      <c r="AW46" s="220" t="s">
        <v>90</v>
      </c>
      <c r="AX46" s="220"/>
      <c r="AY46" s="262"/>
      <c r="AZ46" s="201"/>
      <c r="BA46" s="202"/>
      <c r="BB46" s="180"/>
      <c r="BC46" s="180"/>
      <c r="BD46" s="180"/>
      <c r="BE46" s="180"/>
      <c r="BF46" s="180"/>
      <c r="BG46" s="180"/>
      <c r="BH46" s="205"/>
    </row>
    <row r="47" spans="1:60" s="281" customFormat="1" ht="40.5" customHeight="1" x14ac:dyDescent="0.2">
      <c r="A47" s="396">
        <v>13</v>
      </c>
      <c r="B47" s="396" t="s">
        <v>184</v>
      </c>
      <c r="C47" s="391" t="str">
        <f t="shared" ref="C47" si="133">+VLOOKUP(B47,$A$215:$B$257,2,0)</f>
        <v>LILIANA ARDILA GOMEZ</v>
      </c>
      <c r="D47" s="370" t="s">
        <v>166</v>
      </c>
      <c r="E47" s="406" t="str">
        <f>IF(D47=$D$185,$E$185,IF(D47=$D$186,$E$186,IF(D47=$D$187,$E$187,IF(D47=$D$188,$E$188,IF(D47=$D$189,$E$189,IF(D47=$D$190,$E$190,IF(D47=$D$191,$E$191,IF(D47=$D$192,$E$192,IF(D47=$D$193,$E$193,IF(D47=$D$194,$E$194,IF(D47=VICERRECTORÍA_ACADÉMICA_,BF185,IF(D47=PLANEACIÓN_,BF187, IF(D47=_VICERRECTORÍA_INVESTIGACIONES_INNOVACIÓN_Y_EXTENSIÓN_,BF186,IF(D47=VICERRECTORÍA_ADMINISTRATIVA_FINANCIERA_,BF188,IF(D47=_VICERRECTORÍA_RESPONSABILIDAD_SOCIAL_Y_BIENESTAR_UNIVERSITARIO_,BF189," ")))))))))))))))</f>
        <v>Administrar y ejecutar los recursos de la institución generando en los procesos mayor eficiencia y eficacia para dar una respuesta oportuna a los servicios demandados en el cumplimiento de las funciones misionales.</v>
      </c>
      <c r="F47" s="407" t="s">
        <v>275</v>
      </c>
      <c r="G47" s="224" t="s">
        <v>271</v>
      </c>
      <c r="H47" s="224" t="s">
        <v>34</v>
      </c>
      <c r="I47" s="227" t="s">
        <v>697</v>
      </c>
      <c r="J47" s="407" t="s">
        <v>112</v>
      </c>
      <c r="K47" s="356" t="s">
        <v>702</v>
      </c>
      <c r="L47" s="412" t="s">
        <v>703</v>
      </c>
      <c r="M47" s="412" t="s">
        <v>704</v>
      </c>
      <c r="N47" s="396" t="s">
        <v>128</v>
      </c>
      <c r="O47" s="395">
        <f t="shared" ref="O47" si="134">IF(N47="ALTA",5,IF(N47="MEDIO ALTA",4,IF(N47="MEDIA",3,IF(N47="MEDIO BAJA",2,IF(N47="BAJA",1,0)))))</f>
        <v>1</v>
      </c>
      <c r="P47" s="396" t="s">
        <v>144</v>
      </c>
      <c r="Q47" s="395">
        <f t="shared" ref="Q47" si="135">IF(P47="ALTO",5,IF(P47="MEDIO ALTO",4,IF(P47="MEDIO",3,IF(P47="MEDIO BAJO",2,IF(P47="BAJO",1,0)))))</f>
        <v>4</v>
      </c>
      <c r="R47" s="399">
        <f t="shared" si="44"/>
        <v>4</v>
      </c>
      <c r="S47" s="255" t="s">
        <v>327</v>
      </c>
      <c r="T47" s="199">
        <f t="shared" si="103"/>
        <v>1</v>
      </c>
      <c r="U47" s="367">
        <f>ROUND(AVERAGEIF(T47:T49,"&gt;0"),0)</f>
        <v>1</v>
      </c>
      <c r="V47" s="367">
        <f>U47*0.6</f>
        <v>0.6</v>
      </c>
      <c r="W47" s="227" t="s">
        <v>708</v>
      </c>
      <c r="X47" s="360">
        <f>IF(S47="No_existen",5*$X$10,Y47*$X$10)</f>
        <v>0.1</v>
      </c>
      <c r="Y47" s="363">
        <f t="shared" ref="Y47" si="136">ROUND(AVERAGEIF(Z47:Z49,"&gt;0"),0)</f>
        <v>2</v>
      </c>
      <c r="Z47" s="200">
        <f t="shared" si="104"/>
        <v>2</v>
      </c>
      <c r="AA47" s="224" t="s">
        <v>331</v>
      </c>
      <c r="AB47" s="224"/>
      <c r="AC47" s="363">
        <f t="shared" ref="AC47" si="137">IF(S47="No_existen",5*$AC$10,AD47*$AC$10)</f>
        <v>0.15</v>
      </c>
      <c r="AD47" s="367">
        <f>ROUND(AVERAGEIF(AE47:AE49,"&gt;0"),0)</f>
        <v>1</v>
      </c>
      <c r="AE47" s="169">
        <f t="shared" si="105"/>
        <v>1</v>
      </c>
      <c r="AF47" s="224" t="s">
        <v>307</v>
      </c>
      <c r="AG47" s="227" t="s">
        <v>717</v>
      </c>
      <c r="AH47" s="363">
        <f>IF(S47="No_existen",5*$AH$10,AI47*$AH$10)</f>
        <v>0.1</v>
      </c>
      <c r="AI47" s="367">
        <f t="shared" ref="AI47" si="138">ROUND(AVERAGEIF(AJ47:AJ49,"&gt;0"),0)</f>
        <v>1</v>
      </c>
      <c r="AJ47" s="169">
        <f t="shared" si="106"/>
        <v>1</v>
      </c>
      <c r="AK47" s="224" t="s">
        <v>304</v>
      </c>
      <c r="AL47" s="224" t="s">
        <v>319</v>
      </c>
      <c r="AM47" s="363">
        <f t="shared" ref="AM47" si="139">IF(S47="No_existen",5*$AM$10,AN47*$AM$10)</f>
        <v>0.1</v>
      </c>
      <c r="AN47" s="367">
        <f t="shared" ref="AN47" si="140">ROUND(AVERAGEIF(AO47:AO49,"&gt;0"),0)</f>
        <v>1</v>
      </c>
      <c r="AO47" s="169">
        <f t="shared" si="5"/>
        <v>1</v>
      </c>
      <c r="AP47" s="224" t="s">
        <v>594</v>
      </c>
      <c r="AQ47" s="367">
        <f t="shared" ref="AQ47" si="141">ROUND(AVERAGE(U47,Y47,AD47,AI47,AN47),0)</f>
        <v>1</v>
      </c>
      <c r="AR47" s="391" t="str">
        <f t="shared" ref="AR47" si="142">IF(AQ47&lt;1.5,"FUERTE",IF(AND(AQ47&gt;=1.5,AQ47&lt;2.5),"ACEPTABLE",IF(AQ47&gt;=5,"INEXISTENTE","DÉBIL")))</f>
        <v>FUERTE</v>
      </c>
      <c r="AS47" s="368">
        <f t="shared" ref="AS47" si="143">IF(R47=0,0,ROUND((R47*AQ47),0))</f>
        <v>4</v>
      </c>
      <c r="AT47" s="368" t="str">
        <f t="shared" ref="AT47" si="144">IF(AS47&gt;=36,"GRAVE", IF(AS47&lt;=10, "LEVE", "MODERADO"))</f>
        <v>LEVE</v>
      </c>
      <c r="AU47" s="372" t="s">
        <v>722</v>
      </c>
      <c r="AV47" s="370">
        <v>0</v>
      </c>
      <c r="AW47" s="224" t="s">
        <v>90</v>
      </c>
      <c r="AX47" s="224"/>
      <c r="AY47" s="203"/>
      <c r="AZ47" s="256"/>
      <c r="BA47" s="257"/>
      <c r="BB47" s="187"/>
      <c r="BC47" s="187"/>
      <c r="BD47" s="187"/>
      <c r="BE47" s="187"/>
      <c r="BF47" s="187"/>
      <c r="BG47" s="187"/>
      <c r="BH47" s="205"/>
    </row>
    <row r="48" spans="1:60" s="281" customFormat="1" ht="40.5" customHeight="1" x14ac:dyDescent="0.2">
      <c r="A48" s="397"/>
      <c r="B48" s="397"/>
      <c r="C48" s="390"/>
      <c r="D48" s="371"/>
      <c r="E48" s="367"/>
      <c r="F48" s="360"/>
      <c r="G48" s="220" t="s">
        <v>272</v>
      </c>
      <c r="H48" s="220" t="s">
        <v>41</v>
      </c>
      <c r="I48" s="223" t="s">
        <v>698</v>
      </c>
      <c r="J48" s="360"/>
      <c r="K48" s="357"/>
      <c r="L48" s="361"/>
      <c r="M48" s="361"/>
      <c r="N48" s="397"/>
      <c r="O48" s="395"/>
      <c r="P48" s="397"/>
      <c r="Q48" s="395"/>
      <c r="R48" s="395"/>
      <c r="S48" s="198" t="s">
        <v>327</v>
      </c>
      <c r="T48" s="199">
        <f t="shared" si="103"/>
        <v>1</v>
      </c>
      <c r="U48" s="367"/>
      <c r="V48" s="367"/>
      <c r="W48" s="223" t="s">
        <v>709</v>
      </c>
      <c r="X48" s="360"/>
      <c r="Y48" s="363"/>
      <c r="Z48" s="200">
        <f t="shared" si="104"/>
        <v>4</v>
      </c>
      <c r="AA48" s="220" t="s">
        <v>330</v>
      </c>
      <c r="AB48" s="220"/>
      <c r="AC48" s="363"/>
      <c r="AD48" s="367"/>
      <c r="AE48" s="169">
        <f t="shared" si="105"/>
        <v>1</v>
      </c>
      <c r="AF48" s="220" t="s">
        <v>307</v>
      </c>
      <c r="AG48" s="223" t="s">
        <v>718</v>
      </c>
      <c r="AH48" s="363"/>
      <c r="AI48" s="367"/>
      <c r="AJ48" s="169">
        <f t="shared" si="106"/>
        <v>1</v>
      </c>
      <c r="AK48" s="220" t="s">
        <v>304</v>
      </c>
      <c r="AL48" s="220" t="s">
        <v>319</v>
      </c>
      <c r="AM48" s="363"/>
      <c r="AN48" s="367"/>
      <c r="AO48" s="169">
        <f t="shared" si="5"/>
        <v>1</v>
      </c>
      <c r="AP48" s="220" t="s">
        <v>594</v>
      </c>
      <c r="AQ48" s="367"/>
      <c r="AR48" s="390"/>
      <c r="AS48" s="369"/>
      <c r="AT48" s="369"/>
      <c r="AU48" s="373"/>
      <c r="AV48" s="371"/>
      <c r="AW48" s="220" t="s">
        <v>90</v>
      </c>
      <c r="AX48" s="220"/>
      <c r="AY48" s="262"/>
      <c r="AZ48" s="201"/>
      <c r="BA48" s="202"/>
      <c r="BB48" s="180"/>
      <c r="BC48" s="180"/>
      <c r="BD48" s="180"/>
      <c r="BE48" s="180"/>
      <c r="BF48" s="180"/>
      <c r="BG48" s="180"/>
      <c r="BH48" s="205"/>
    </row>
    <row r="49" spans="1:60" s="281" customFormat="1" ht="40.5" customHeight="1" x14ac:dyDescent="0.2">
      <c r="A49" s="397"/>
      <c r="B49" s="397"/>
      <c r="C49" s="390"/>
      <c r="D49" s="371"/>
      <c r="E49" s="367"/>
      <c r="F49" s="360"/>
      <c r="G49" s="220"/>
      <c r="H49" s="220"/>
      <c r="I49" s="220"/>
      <c r="J49" s="360"/>
      <c r="K49" s="357"/>
      <c r="L49" s="361"/>
      <c r="M49" s="361"/>
      <c r="N49" s="397"/>
      <c r="O49" s="395"/>
      <c r="P49" s="397"/>
      <c r="Q49" s="395"/>
      <c r="R49" s="395"/>
      <c r="S49" s="198" t="s">
        <v>327</v>
      </c>
      <c r="T49" s="199">
        <f t="shared" si="103"/>
        <v>1</v>
      </c>
      <c r="U49" s="367"/>
      <c r="V49" s="367"/>
      <c r="W49" s="223" t="s">
        <v>710</v>
      </c>
      <c r="X49" s="360"/>
      <c r="Y49" s="363"/>
      <c r="Z49" s="200">
        <f t="shared" si="104"/>
        <v>1</v>
      </c>
      <c r="AA49" s="220" t="s">
        <v>332</v>
      </c>
      <c r="AB49" s="223" t="s">
        <v>713</v>
      </c>
      <c r="AC49" s="363"/>
      <c r="AD49" s="367"/>
      <c r="AE49" s="169">
        <f t="shared" si="105"/>
        <v>1</v>
      </c>
      <c r="AF49" s="220" t="s">
        <v>307</v>
      </c>
      <c r="AG49" s="223" t="s">
        <v>719</v>
      </c>
      <c r="AH49" s="363"/>
      <c r="AI49" s="367"/>
      <c r="AJ49" s="169">
        <f t="shared" si="106"/>
        <v>1</v>
      </c>
      <c r="AK49" s="220" t="s">
        <v>304</v>
      </c>
      <c r="AL49" s="220" t="s">
        <v>319</v>
      </c>
      <c r="AM49" s="363"/>
      <c r="AN49" s="367"/>
      <c r="AO49" s="169">
        <f t="shared" si="5"/>
        <v>1</v>
      </c>
      <c r="AP49" s="220" t="s">
        <v>594</v>
      </c>
      <c r="AQ49" s="367"/>
      <c r="AR49" s="390"/>
      <c r="AS49" s="369"/>
      <c r="AT49" s="369"/>
      <c r="AU49" s="373"/>
      <c r="AV49" s="371"/>
      <c r="AW49" s="220" t="s">
        <v>90</v>
      </c>
      <c r="AX49" s="220"/>
      <c r="AY49" s="262"/>
      <c r="AZ49" s="201"/>
      <c r="BA49" s="202"/>
      <c r="BB49" s="187"/>
      <c r="BC49" s="187"/>
      <c r="BD49" s="187"/>
      <c r="BE49" s="187"/>
      <c r="BF49" s="187"/>
      <c r="BG49" s="187"/>
      <c r="BH49" s="205"/>
    </row>
    <row r="50" spans="1:60" s="281" customFormat="1" ht="40.5" customHeight="1" x14ac:dyDescent="0.2">
      <c r="A50" s="396">
        <v>14</v>
      </c>
      <c r="B50" s="396" t="s">
        <v>467</v>
      </c>
      <c r="C50" s="391" t="str">
        <f t="shared" ref="C50" si="145">+VLOOKUP(B50,$A$215:$B$257,2,0)</f>
        <v>DIANA PATRICIA JURADO RAMIREZ</v>
      </c>
      <c r="D50" s="370" t="s">
        <v>166</v>
      </c>
      <c r="E50" s="406" t="str">
        <f>IF(D50=$D$185,$E$185,IF(D50=$D$186,$E$186,IF(D50=$D$187,$E$187,IF(D50=$D$188,$E$188,IF(D50=$D$189,$E$189,IF(D50=$D$190,$E$190,IF(D50=$D$191,$E$191,IF(D50=$D$192,$E$192,IF(D50=$D$193,$E$193,IF(D50=$D$194,$E$194,IF(D50=VICERRECTORÍA_ACADÉMICA_,BF185,IF(D50=PLANEACIÓN_,BF187, IF(D50=_VICERRECTORÍA_INVESTIGACIONES_INNOVACIÓN_Y_EXTENSIÓN_,BF186,IF(D50=VICERRECTORÍA_ADMINISTRATIVA_FINANCIERA_,BF188,IF(D50=_VICERRECTORÍA_RESPONSABILIDAD_SOCIAL_Y_BIENESTAR_UNIVERSITARIO_,BF189," ")))))))))))))))</f>
        <v>Administrar y ejecutar los recursos de la institución generando en los procesos mayor eficiencia y eficacia para dar una respuesta oportuna a los servicios demandados en el cumplimiento de las funciones misionales.</v>
      </c>
      <c r="F50" s="407" t="s">
        <v>275</v>
      </c>
      <c r="G50" s="224" t="s">
        <v>271</v>
      </c>
      <c r="H50" s="224" t="s">
        <v>37</v>
      </c>
      <c r="I50" s="259" t="s">
        <v>723</v>
      </c>
      <c r="J50" s="407" t="s">
        <v>148</v>
      </c>
      <c r="K50" s="356" t="s">
        <v>725</v>
      </c>
      <c r="L50" s="356" t="s">
        <v>726</v>
      </c>
      <c r="M50" s="356" t="s">
        <v>727</v>
      </c>
      <c r="N50" s="396" t="s">
        <v>149</v>
      </c>
      <c r="O50" s="395">
        <f t="shared" ref="O50" si="146">IF(N50="ALTA",5,IF(N50="MEDIO ALTA",4,IF(N50="MEDIA",3,IF(N50="MEDIO BAJA",2,IF(N50="BAJA",1,0)))))</f>
        <v>5</v>
      </c>
      <c r="P50" s="396" t="s">
        <v>145</v>
      </c>
      <c r="Q50" s="395">
        <f t="shared" ref="Q50" si="147">IF(P50="ALTO",5,IF(P50="MEDIO ALTO",4,IF(P50="MEDIO",3,IF(P50="MEDIO BAJO",2,IF(P50="BAJO",1,0)))))</f>
        <v>2</v>
      </c>
      <c r="R50" s="399">
        <f t="shared" si="44"/>
        <v>10</v>
      </c>
      <c r="S50" s="255" t="s">
        <v>327</v>
      </c>
      <c r="T50" s="199">
        <f t="shared" si="103"/>
        <v>1</v>
      </c>
      <c r="U50" s="367">
        <f>ROUND(AVERAGEIF(T50:T52,"&gt;0"),0)</f>
        <v>1</v>
      </c>
      <c r="V50" s="367">
        <f>U50*0.6</f>
        <v>0.6</v>
      </c>
      <c r="W50" s="227" t="s">
        <v>731</v>
      </c>
      <c r="X50" s="360">
        <f t="shared" ref="X50" si="148">IF(S50="No_existen",5*$X$10,Y50*$X$10)</f>
        <v>0.1</v>
      </c>
      <c r="Y50" s="363">
        <f>ROUND(AVERAGEIF(Z50:Z52,"&gt;0"),0)</f>
        <v>2</v>
      </c>
      <c r="Z50" s="200">
        <f t="shared" si="104"/>
        <v>2</v>
      </c>
      <c r="AA50" s="224" t="s">
        <v>331</v>
      </c>
      <c r="AB50" s="224"/>
      <c r="AC50" s="363">
        <f t="shared" ref="AC50" si="149">IF(S50="No_existen",5*$AC$10,AD50*$AC$10)</f>
        <v>0.15</v>
      </c>
      <c r="AD50" s="367">
        <f t="shared" ref="AD50" si="150">ROUND(AVERAGEIF(AE50:AE52,"&gt;0"),0)</f>
        <v>1</v>
      </c>
      <c r="AE50" s="169">
        <f t="shared" si="105"/>
        <v>1</v>
      </c>
      <c r="AF50" s="224" t="s">
        <v>307</v>
      </c>
      <c r="AG50" s="259" t="s">
        <v>720</v>
      </c>
      <c r="AH50" s="363">
        <f t="shared" ref="AH50" si="151">IF(S50="No_existen",5*$AH$10,AI50*$AH$10)</f>
        <v>0.1</v>
      </c>
      <c r="AI50" s="367">
        <f t="shared" ref="AI50" si="152">ROUND(AVERAGEIF(AJ50:AJ52,"&gt;0"),0)</f>
        <v>1</v>
      </c>
      <c r="AJ50" s="169">
        <f t="shared" si="106"/>
        <v>1</v>
      </c>
      <c r="AK50" s="224" t="s">
        <v>304</v>
      </c>
      <c r="AL50" s="224" t="s">
        <v>312</v>
      </c>
      <c r="AM50" s="363">
        <f t="shared" ref="AM50" si="153">IF(S50="No_existen",5*$AM$10,AN50*$AM$10)</f>
        <v>0.4</v>
      </c>
      <c r="AN50" s="367">
        <f t="shared" ref="AN50" si="154">ROUND(AVERAGEIF(AO50:AO52,"&gt;0"),0)</f>
        <v>4</v>
      </c>
      <c r="AO50" s="169">
        <f t="shared" si="5"/>
        <v>4</v>
      </c>
      <c r="AP50" s="224" t="s">
        <v>595</v>
      </c>
      <c r="AQ50" s="367">
        <f t="shared" ref="AQ50" si="155">ROUND(AVERAGE(U50,Y50,AD50,AI50,AN50),0)</f>
        <v>2</v>
      </c>
      <c r="AR50" s="391" t="str">
        <f t="shared" ref="AR50" si="156">IF(AQ50&lt;1.5,"FUERTE",IF(AND(AQ50&gt;=1.5,AQ50&lt;2.5),"ACEPTABLE",IF(AQ50&gt;=5,"INEXISTENTE","DÉBIL")))</f>
        <v>ACEPTABLE</v>
      </c>
      <c r="AS50" s="368">
        <f t="shared" ref="AS50" si="157">IF(R50=0,0,ROUND((R50*AQ50),0))</f>
        <v>20</v>
      </c>
      <c r="AT50" s="368" t="str">
        <f t="shared" ref="AT50" si="158">IF(AS50&gt;=36,"GRAVE", IF(AS50&lt;=10, "LEVE", "MODERADO"))</f>
        <v>MODERADO</v>
      </c>
      <c r="AU50" s="356" t="s">
        <v>734</v>
      </c>
      <c r="AV50" s="370" t="s">
        <v>736</v>
      </c>
      <c r="AW50" s="224" t="s">
        <v>91</v>
      </c>
      <c r="AX50" s="227" t="s">
        <v>738</v>
      </c>
      <c r="AY50" s="258">
        <v>45291</v>
      </c>
      <c r="AZ50" s="256"/>
      <c r="BA50" s="257"/>
      <c r="BB50" s="180"/>
      <c r="BC50" s="180"/>
      <c r="BD50" s="180"/>
      <c r="BE50" s="180"/>
      <c r="BF50" s="180"/>
      <c r="BG50" s="180"/>
      <c r="BH50" s="205"/>
    </row>
    <row r="51" spans="1:60" s="281" customFormat="1" ht="40.5" customHeight="1" x14ac:dyDescent="0.2">
      <c r="A51" s="397"/>
      <c r="B51" s="397"/>
      <c r="C51" s="390"/>
      <c r="D51" s="371"/>
      <c r="E51" s="367"/>
      <c r="F51" s="360"/>
      <c r="G51" s="220"/>
      <c r="H51" s="220"/>
      <c r="I51" s="220"/>
      <c r="J51" s="360"/>
      <c r="K51" s="357"/>
      <c r="L51" s="357"/>
      <c r="M51" s="357"/>
      <c r="N51" s="397"/>
      <c r="O51" s="395"/>
      <c r="P51" s="397"/>
      <c r="Q51" s="395"/>
      <c r="R51" s="395"/>
      <c r="S51" s="198"/>
      <c r="T51" s="199">
        <f t="shared" si="103"/>
        <v>0</v>
      </c>
      <c r="U51" s="367"/>
      <c r="V51" s="367"/>
      <c r="W51" s="220"/>
      <c r="X51" s="360"/>
      <c r="Y51" s="363"/>
      <c r="Z51" s="200">
        <f t="shared" si="104"/>
        <v>0</v>
      </c>
      <c r="AA51" s="220"/>
      <c r="AB51" s="220"/>
      <c r="AC51" s="363"/>
      <c r="AD51" s="367"/>
      <c r="AE51" s="169">
        <f t="shared" si="105"/>
        <v>0</v>
      </c>
      <c r="AF51" s="220"/>
      <c r="AG51" s="220"/>
      <c r="AH51" s="363"/>
      <c r="AI51" s="367"/>
      <c r="AJ51" s="169">
        <f t="shared" si="106"/>
        <v>0</v>
      </c>
      <c r="AK51" s="220"/>
      <c r="AL51" s="220"/>
      <c r="AM51" s="363"/>
      <c r="AN51" s="367"/>
      <c r="AO51" s="169">
        <f t="shared" si="5"/>
        <v>0</v>
      </c>
      <c r="AP51" s="220"/>
      <c r="AQ51" s="367"/>
      <c r="AR51" s="390"/>
      <c r="AS51" s="369"/>
      <c r="AT51" s="369"/>
      <c r="AU51" s="357"/>
      <c r="AV51" s="371"/>
      <c r="AW51" s="220"/>
      <c r="AX51" s="220"/>
      <c r="AY51" s="262"/>
      <c r="AZ51" s="201"/>
      <c r="BA51" s="202"/>
      <c r="BB51" s="180"/>
      <c r="BC51" s="180"/>
      <c r="BD51" s="180"/>
      <c r="BE51" s="180"/>
      <c r="BF51" s="180"/>
      <c r="BG51" s="180"/>
      <c r="BH51" s="205"/>
    </row>
    <row r="52" spans="1:60" s="281" customFormat="1" ht="40.5" customHeight="1" x14ac:dyDescent="0.2">
      <c r="A52" s="397"/>
      <c r="B52" s="397"/>
      <c r="C52" s="390"/>
      <c r="D52" s="371"/>
      <c r="E52" s="367"/>
      <c r="F52" s="360"/>
      <c r="G52" s="220"/>
      <c r="H52" s="220"/>
      <c r="I52" s="220"/>
      <c r="J52" s="360"/>
      <c r="K52" s="357"/>
      <c r="L52" s="357"/>
      <c r="M52" s="357"/>
      <c r="N52" s="397"/>
      <c r="O52" s="395"/>
      <c r="P52" s="397"/>
      <c r="Q52" s="395"/>
      <c r="R52" s="395"/>
      <c r="S52" s="198"/>
      <c r="T52" s="199">
        <f t="shared" si="103"/>
        <v>0</v>
      </c>
      <c r="U52" s="367"/>
      <c r="V52" s="367"/>
      <c r="W52" s="220"/>
      <c r="X52" s="360"/>
      <c r="Y52" s="363"/>
      <c r="Z52" s="200">
        <f t="shared" si="104"/>
        <v>0</v>
      </c>
      <c r="AA52" s="220"/>
      <c r="AB52" s="220"/>
      <c r="AC52" s="363"/>
      <c r="AD52" s="367"/>
      <c r="AE52" s="169">
        <f t="shared" si="105"/>
        <v>0</v>
      </c>
      <c r="AF52" s="220"/>
      <c r="AG52" s="220"/>
      <c r="AH52" s="363"/>
      <c r="AI52" s="367"/>
      <c r="AJ52" s="169">
        <f t="shared" si="106"/>
        <v>0</v>
      </c>
      <c r="AK52" s="220"/>
      <c r="AL52" s="220"/>
      <c r="AM52" s="363"/>
      <c r="AN52" s="367"/>
      <c r="AO52" s="169">
        <f t="shared" si="5"/>
        <v>0</v>
      </c>
      <c r="AP52" s="220"/>
      <c r="AQ52" s="367"/>
      <c r="AR52" s="390"/>
      <c r="AS52" s="369"/>
      <c r="AT52" s="369"/>
      <c r="AU52" s="357"/>
      <c r="AV52" s="371"/>
      <c r="AW52" s="220"/>
      <c r="AX52" s="220"/>
      <c r="AY52" s="262"/>
      <c r="AZ52" s="201"/>
      <c r="BA52" s="202"/>
      <c r="BB52" s="187"/>
      <c r="BC52" s="187"/>
      <c r="BD52" s="187"/>
      <c r="BE52" s="187"/>
      <c r="BF52" s="187"/>
      <c r="BG52" s="187"/>
      <c r="BH52" s="205"/>
    </row>
    <row r="53" spans="1:60" s="281" customFormat="1" ht="40.5" customHeight="1" x14ac:dyDescent="0.2">
      <c r="A53" s="396">
        <v>15</v>
      </c>
      <c r="B53" s="396" t="s">
        <v>467</v>
      </c>
      <c r="C53" s="391" t="str">
        <f t="shared" ref="C53" si="159">+VLOOKUP(B53,$A$215:$B$257,2,0)</f>
        <v>DIANA PATRICIA JURADO RAMIREZ</v>
      </c>
      <c r="D53" s="370" t="s">
        <v>166</v>
      </c>
      <c r="E53" s="406" t="str">
        <f>IF(D53=$D$185,$E$185,IF(D53=$D$186,$E$186,IF(D53=$D$187,$E$187,IF(D53=$D$188,$E$188,IF(D53=$D$189,$E$189,IF(D53=$D$190,$E$190,IF(D53=$D$191,$E$191,IF(D53=$D$192,$E$192,IF(D53=$D$193,$E$193,IF(D53=$D$194,$E$194,IF(D53=VICERRECTORÍA_ACADÉMICA_,BF185,IF(D53=PLANEACIÓN_,BF187, IF(D53=_VICERRECTORÍA_INVESTIGACIONES_INNOVACIÓN_Y_EXTENSIÓN_,BF186,IF(D53=VICERRECTORÍA_ADMINISTRATIVA_FINANCIERA_,BF188,IF(D53=_VICERRECTORÍA_RESPONSABILIDAD_SOCIAL_Y_BIENESTAR_UNIVERSITARIO_,BF189," ")))))))))))))))</f>
        <v>Administrar y ejecutar los recursos de la institución generando en los procesos mayor eficiencia y eficacia para dar una respuesta oportuna a los servicios demandados en el cumplimiento de las funciones misionales.</v>
      </c>
      <c r="F53" s="407" t="s">
        <v>275</v>
      </c>
      <c r="G53" s="224" t="s">
        <v>271</v>
      </c>
      <c r="H53" s="224" t="s">
        <v>38</v>
      </c>
      <c r="I53" s="227" t="s">
        <v>724</v>
      </c>
      <c r="J53" s="407" t="s">
        <v>148</v>
      </c>
      <c r="K53" s="356" t="s">
        <v>728</v>
      </c>
      <c r="L53" s="412" t="s">
        <v>729</v>
      </c>
      <c r="M53" s="412" t="s">
        <v>730</v>
      </c>
      <c r="N53" s="396" t="s">
        <v>151</v>
      </c>
      <c r="O53" s="395">
        <f t="shared" ref="O53" si="160">IF(N53="ALTA",5,IF(N53="MEDIO ALTA",4,IF(N53="MEDIA",3,IF(N53="MEDIO BAJA",2,IF(N53="BAJA",1,0)))))</f>
        <v>2</v>
      </c>
      <c r="P53" s="396" t="s">
        <v>140</v>
      </c>
      <c r="Q53" s="395">
        <f t="shared" ref="Q53" si="161">IF(P53="ALTO",5,IF(P53="MEDIO ALTO",4,IF(P53="MEDIO",3,IF(P53="MEDIO BAJO",2,IF(P53="BAJO",1,0)))))</f>
        <v>5</v>
      </c>
      <c r="R53" s="399">
        <f t="shared" si="44"/>
        <v>10</v>
      </c>
      <c r="S53" s="255" t="s">
        <v>327</v>
      </c>
      <c r="T53" s="199">
        <f t="shared" si="103"/>
        <v>1</v>
      </c>
      <c r="U53" s="367">
        <f>ROUND(AVERAGEIF(T53:T55,"&gt;0"),0)</f>
        <v>1</v>
      </c>
      <c r="V53" s="367">
        <f>U53*0.6</f>
        <v>0.6</v>
      </c>
      <c r="W53" s="227" t="s">
        <v>732</v>
      </c>
      <c r="X53" s="360">
        <f t="shared" ref="X53" si="162">IF(S53="No_existen",5*$X$10,Y53*$X$10)</f>
        <v>0.1</v>
      </c>
      <c r="Y53" s="363">
        <f t="shared" ref="Y53" si="163">ROUND(AVERAGEIF(Z53:Z55,"&gt;0"),0)</f>
        <v>2</v>
      </c>
      <c r="Z53" s="200">
        <f t="shared" si="104"/>
        <v>2</v>
      </c>
      <c r="AA53" s="224" t="s">
        <v>331</v>
      </c>
      <c r="AB53" s="224"/>
      <c r="AC53" s="363">
        <f t="shared" ref="AC53" si="164">IF(S53="No_existen",5*$AC$10,AD53*$AC$10)</f>
        <v>0.15</v>
      </c>
      <c r="AD53" s="367">
        <f>ROUND(AVERAGEIF(AE53:AE55,"&gt;0"),0)</f>
        <v>1</v>
      </c>
      <c r="AE53" s="169">
        <f t="shared" si="105"/>
        <v>1</v>
      </c>
      <c r="AF53" s="224" t="s">
        <v>307</v>
      </c>
      <c r="AG53" s="227" t="s">
        <v>733</v>
      </c>
      <c r="AH53" s="363">
        <f t="shared" ref="AH53" si="165">IF(S53="No_existen",5*$AH$10,AI53*$AH$10)</f>
        <v>0.1</v>
      </c>
      <c r="AI53" s="367">
        <f t="shared" ref="AI53" si="166">ROUND(AVERAGEIF(AJ53:AJ55,"&gt;0"),0)</f>
        <v>1</v>
      </c>
      <c r="AJ53" s="169">
        <f t="shared" si="106"/>
        <v>1</v>
      </c>
      <c r="AK53" s="224" t="s">
        <v>304</v>
      </c>
      <c r="AL53" s="224" t="s">
        <v>318</v>
      </c>
      <c r="AM53" s="363">
        <f t="shared" ref="AM53" si="167">IF(S53="No_existen",5*$AM$10,AN53*$AM$10)</f>
        <v>0.4</v>
      </c>
      <c r="AN53" s="367">
        <f t="shared" ref="AN53" si="168">ROUND(AVERAGEIF(AO53:AO55,"&gt;0"),0)</f>
        <v>4</v>
      </c>
      <c r="AO53" s="169">
        <f t="shared" si="5"/>
        <v>4</v>
      </c>
      <c r="AP53" s="224" t="s">
        <v>595</v>
      </c>
      <c r="AQ53" s="367">
        <f t="shared" ref="AQ53" si="169">ROUND(AVERAGE(U53,Y53,AD53,AI53,AN53),0)</f>
        <v>2</v>
      </c>
      <c r="AR53" s="391" t="str">
        <f t="shared" ref="AR53" si="170">IF(AQ53&lt;1.5,"FUERTE",IF(AND(AQ53&gt;=1.5,AQ53&lt;2.5),"ACEPTABLE",IF(AQ53&gt;=5,"INEXISTENTE","DÉBIL")))</f>
        <v>ACEPTABLE</v>
      </c>
      <c r="AS53" s="368">
        <f t="shared" ref="AS53" si="171">IF(R53=0,0,ROUND((R53*AQ53),0))</f>
        <v>20</v>
      </c>
      <c r="AT53" s="368" t="str">
        <f t="shared" ref="AT53" si="172">IF(AS53&gt;=36,"GRAVE", IF(AS53&lt;=10, "LEVE", "MODERADO"))</f>
        <v>MODERADO</v>
      </c>
      <c r="AU53" s="372" t="s">
        <v>735</v>
      </c>
      <c r="AV53" s="370" t="s">
        <v>737</v>
      </c>
      <c r="AW53" s="224" t="s">
        <v>91</v>
      </c>
      <c r="AX53" s="227" t="s">
        <v>739</v>
      </c>
      <c r="AY53" s="258">
        <v>45291</v>
      </c>
      <c r="AZ53" s="256"/>
      <c r="BA53" s="257"/>
      <c r="BB53" s="180"/>
      <c r="BC53" s="180"/>
      <c r="BD53" s="180"/>
      <c r="BE53" s="180"/>
      <c r="BF53" s="180"/>
      <c r="BG53" s="180"/>
      <c r="BH53" s="205"/>
    </row>
    <row r="54" spans="1:60" s="281" customFormat="1" ht="40.5" customHeight="1" x14ac:dyDescent="0.2">
      <c r="A54" s="397"/>
      <c r="B54" s="397"/>
      <c r="C54" s="390"/>
      <c r="D54" s="371"/>
      <c r="E54" s="367"/>
      <c r="F54" s="360"/>
      <c r="G54" s="220"/>
      <c r="H54" s="220"/>
      <c r="I54" s="220"/>
      <c r="J54" s="360"/>
      <c r="K54" s="357"/>
      <c r="L54" s="361"/>
      <c r="M54" s="361"/>
      <c r="N54" s="397"/>
      <c r="O54" s="395"/>
      <c r="P54" s="397"/>
      <c r="Q54" s="395"/>
      <c r="R54" s="395"/>
      <c r="S54" s="198"/>
      <c r="T54" s="199">
        <f t="shared" si="103"/>
        <v>0</v>
      </c>
      <c r="U54" s="367"/>
      <c r="V54" s="367"/>
      <c r="W54" s="220"/>
      <c r="X54" s="360"/>
      <c r="Y54" s="363"/>
      <c r="Z54" s="200">
        <f t="shared" si="104"/>
        <v>0</v>
      </c>
      <c r="AA54" s="220"/>
      <c r="AB54" s="220"/>
      <c r="AC54" s="363"/>
      <c r="AD54" s="367"/>
      <c r="AE54" s="169">
        <f t="shared" si="105"/>
        <v>0</v>
      </c>
      <c r="AF54" s="220"/>
      <c r="AG54" s="220"/>
      <c r="AH54" s="363"/>
      <c r="AI54" s="367"/>
      <c r="AJ54" s="169">
        <f t="shared" si="106"/>
        <v>0</v>
      </c>
      <c r="AK54" s="220"/>
      <c r="AL54" s="220"/>
      <c r="AM54" s="363"/>
      <c r="AN54" s="367"/>
      <c r="AO54" s="169">
        <f t="shared" si="5"/>
        <v>0</v>
      </c>
      <c r="AP54" s="220"/>
      <c r="AQ54" s="367"/>
      <c r="AR54" s="390"/>
      <c r="AS54" s="369"/>
      <c r="AT54" s="369"/>
      <c r="AU54" s="373"/>
      <c r="AV54" s="371"/>
      <c r="AW54" s="220"/>
      <c r="AX54" s="220"/>
      <c r="AY54" s="262"/>
      <c r="AZ54" s="201"/>
      <c r="BA54" s="202"/>
      <c r="BB54" s="180"/>
      <c r="BC54" s="180"/>
      <c r="BD54" s="180"/>
      <c r="BE54" s="180"/>
      <c r="BF54" s="180"/>
      <c r="BG54" s="180"/>
      <c r="BH54" s="205"/>
    </row>
    <row r="55" spans="1:60" s="281" customFormat="1" ht="40.5" customHeight="1" x14ac:dyDescent="0.2">
      <c r="A55" s="397"/>
      <c r="B55" s="397"/>
      <c r="C55" s="390"/>
      <c r="D55" s="371"/>
      <c r="E55" s="367"/>
      <c r="F55" s="360"/>
      <c r="G55" s="220"/>
      <c r="H55" s="220"/>
      <c r="I55" s="220"/>
      <c r="J55" s="360"/>
      <c r="K55" s="357"/>
      <c r="L55" s="361"/>
      <c r="M55" s="361"/>
      <c r="N55" s="397"/>
      <c r="O55" s="395"/>
      <c r="P55" s="397"/>
      <c r="Q55" s="395"/>
      <c r="R55" s="395"/>
      <c r="S55" s="198"/>
      <c r="T55" s="199">
        <f t="shared" si="103"/>
        <v>0</v>
      </c>
      <c r="U55" s="367"/>
      <c r="V55" s="367"/>
      <c r="W55" s="220"/>
      <c r="X55" s="360"/>
      <c r="Y55" s="363"/>
      <c r="Z55" s="200">
        <f t="shared" si="104"/>
        <v>0</v>
      </c>
      <c r="AA55" s="220"/>
      <c r="AB55" s="220"/>
      <c r="AC55" s="363"/>
      <c r="AD55" s="367"/>
      <c r="AE55" s="169">
        <f t="shared" si="105"/>
        <v>0</v>
      </c>
      <c r="AF55" s="220"/>
      <c r="AG55" s="220"/>
      <c r="AH55" s="363"/>
      <c r="AI55" s="367"/>
      <c r="AJ55" s="169">
        <f t="shared" si="106"/>
        <v>0</v>
      </c>
      <c r="AK55" s="220"/>
      <c r="AL55" s="220"/>
      <c r="AM55" s="363"/>
      <c r="AN55" s="367"/>
      <c r="AO55" s="169">
        <f t="shared" si="5"/>
        <v>0</v>
      </c>
      <c r="AP55" s="220"/>
      <c r="AQ55" s="367"/>
      <c r="AR55" s="390"/>
      <c r="AS55" s="369"/>
      <c r="AT55" s="369"/>
      <c r="AU55" s="373"/>
      <c r="AV55" s="371"/>
      <c r="AW55" s="220"/>
      <c r="AX55" s="220"/>
      <c r="AY55" s="262"/>
      <c r="AZ55" s="201"/>
      <c r="BA55" s="202"/>
      <c r="BB55" s="187"/>
      <c r="BC55" s="187"/>
      <c r="BD55" s="187"/>
      <c r="BE55" s="187"/>
      <c r="BF55" s="187"/>
      <c r="BG55" s="187"/>
      <c r="BH55" s="205"/>
    </row>
    <row r="56" spans="1:60" s="281" customFormat="1" ht="40.5" customHeight="1" x14ac:dyDescent="0.2">
      <c r="A56" s="396">
        <v>16</v>
      </c>
      <c r="B56" s="396" t="s">
        <v>163</v>
      </c>
      <c r="C56" s="391" t="str">
        <f t="shared" ref="C56" si="173">+VLOOKUP(B56,$A$215:$B$257,2,0)</f>
        <v>MARIA TERESA VELEZ ANGEL</v>
      </c>
      <c r="D56" s="370" t="s">
        <v>166</v>
      </c>
      <c r="E56" s="406" t="str">
        <f>IF(D56=$D$185,$E$185,IF(D56=$D$186,$E$186,IF(D56=$D$187,$E$187,IF(D56=$D$188,$E$188,IF(D56=$D$189,$E$189,IF(D56=$D$190,$E$190,IF(D56=$D$191,$E$191,IF(D56=$D$192,$E$192,IF(D56=$D$193,$E$193,IF(D56=$D$194,$E$194,IF(D56=VICERRECTORÍA_ACADÉMICA_,BF185,IF(D56=PLANEACIÓN_,BF187, IF(D56=_VICERRECTORÍA_INVESTIGACIONES_INNOVACIÓN_Y_EXTENSIÓN_,BF186,IF(D56=VICERRECTORÍA_ADMINISTRATIVA_FINANCIERA_,BF188,IF(D56=_VICERRECTORÍA_RESPONSABILIDAD_SOCIAL_Y_BIENESTAR_UNIVERSITARIO_,BF189," ")))))))))))))))</f>
        <v>Administrar y ejecutar los recursos de la institución generando en los procesos mayor eficiencia y eficacia para dar una respuesta oportuna a los servicios demandados en el cumplimiento de las funciones misionales.</v>
      </c>
      <c r="F56" s="407" t="s">
        <v>275</v>
      </c>
      <c r="G56" s="224" t="s">
        <v>271</v>
      </c>
      <c r="H56" s="224" t="s">
        <v>37</v>
      </c>
      <c r="I56" s="227" t="s">
        <v>740</v>
      </c>
      <c r="J56" s="407" t="s">
        <v>106</v>
      </c>
      <c r="K56" s="356" t="s">
        <v>747</v>
      </c>
      <c r="L56" s="412" t="s">
        <v>748</v>
      </c>
      <c r="M56" s="227" t="s">
        <v>749</v>
      </c>
      <c r="N56" s="396" t="s">
        <v>149</v>
      </c>
      <c r="O56" s="395">
        <f t="shared" ref="O56" si="174">IF(N56="ALTA",5,IF(N56="MEDIO ALTA",4,IF(N56="MEDIA",3,IF(N56="MEDIO BAJA",2,IF(N56="BAJA",1,0)))))</f>
        <v>5</v>
      </c>
      <c r="P56" s="396" t="s">
        <v>144</v>
      </c>
      <c r="Q56" s="395">
        <f t="shared" ref="Q56" si="175">IF(P56="ALTO",5,IF(P56="MEDIO ALTO",4,IF(P56="MEDIO",3,IF(P56="MEDIO BAJO",2,IF(P56="BAJO",1,0)))))</f>
        <v>4</v>
      </c>
      <c r="R56" s="399">
        <f t="shared" si="44"/>
        <v>20</v>
      </c>
      <c r="S56" s="255" t="s">
        <v>327</v>
      </c>
      <c r="T56" s="199">
        <f t="shared" si="103"/>
        <v>1</v>
      </c>
      <c r="U56" s="367">
        <f>ROUND(AVERAGEIF(T56:T58,"&gt;0"),0)</f>
        <v>1</v>
      </c>
      <c r="V56" s="367">
        <f>U56*0.6</f>
        <v>0.6</v>
      </c>
      <c r="W56" s="227" t="s">
        <v>761</v>
      </c>
      <c r="X56" s="360">
        <f>IF(S56="No_existen",5*$X$10,Y56*$X$10)</f>
        <v>0.1</v>
      </c>
      <c r="Y56" s="363">
        <f>ROUND(AVERAGEIF(Z56:Z58,"&gt;0"),0)</f>
        <v>2</v>
      </c>
      <c r="Z56" s="200">
        <f t="shared" si="104"/>
        <v>2</v>
      </c>
      <c r="AA56" s="224" t="s">
        <v>331</v>
      </c>
      <c r="AB56" s="224"/>
      <c r="AC56" s="363">
        <f>IF(S56="No_existen",5*$AC$10,AD56*$AC$10)</f>
        <v>0.15</v>
      </c>
      <c r="AD56" s="367">
        <f t="shared" ref="AD56" si="176">ROUND(AVERAGEIF(AE56:AE58,"&gt;0"),0)</f>
        <v>1</v>
      </c>
      <c r="AE56" s="169">
        <f t="shared" si="105"/>
        <v>1</v>
      </c>
      <c r="AF56" s="224" t="s">
        <v>307</v>
      </c>
      <c r="AG56" s="227" t="s">
        <v>768</v>
      </c>
      <c r="AH56" s="363">
        <f>IF(S56="No_existen",5*$AH$10,AI56*$AH$10)</f>
        <v>0.1</v>
      </c>
      <c r="AI56" s="367">
        <f>ROUND(AVERAGEIF(AJ56:AJ58,"&gt;0"),0)</f>
        <v>1</v>
      </c>
      <c r="AJ56" s="169">
        <f t="shared" si="106"/>
        <v>1</v>
      </c>
      <c r="AK56" s="224" t="s">
        <v>304</v>
      </c>
      <c r="AL56" s="224" t="s">
        <v>318</v>
      </c>
      <c r="AM56" s="363">
        <f t="shared" ref="AM56" si="177">IF(S56="No_existen",5*$AM$10,AN56*$AM$10)</f>
        <v>0.1</v>
      </c>
      <c r="AN56" s="367">
        <f t="shared" ref="AN56" si="178">ROUND(AVERAGEIF(AO56:AO58,"&gt;0"),0)</f>
        <v>1</v>
      </c>
      <c r="AO56" s="169">
        <f t="shared" si="5"/>
        <v>1</v>
      </c>
      <c r="AP56" s="224" t="s">
        <v>594</v>
      </c>
      <c r="AQ56" s="367">
        <f t="shared" ref="AQ56" si="179">ROUND(AVERAGE(U56,Y56,AD56,AI56,AN56),0)</f>
        <v>1</v>
      </c>
      <c r="AR56" s="391" t="str">
        <f t="shared" ref="AR56" si="180">IF(AQ56&lt;1.5,"FUERTE",IF(AND(AQ56&gt;=1.5,AQ56&lt;2.5),"ACEPTABLE",IF(AQ56&gt;=5,"INEXISTENTE","DÉBIL")))</f>
        <v>FUERTE</v>
      </c>
      <c r="AS56" s="368">
        <f t="shared" ref="AS56" si="181">IF(R56=0,0,ROUND((R56*AQ56),0))</f>
        <v>20</v>
      </c>
      <c r="AT56" s="368" t="str">
        <f t="shared" ref="AT56" si="182">IF(AS56&gt;=36,"GRAVE", IF(AS56&lt;=10, "LEVE", "MODERADO"))</f>
        <v>MODERADO</v>
      </c>
      <c r="AU56" s="372" t="s">
        <v>773</v>
      </c>
      <c r="AV56" s="372">
        <v>15</v>
      </c>
      <c r="AW56" s="224" t="s">
        <v>93</v>
      </c>
      <c r="AX56" s="227" t="s">
        <v>777</v>
      </c>
      <c r="AY56" s="258">
        <v>45291</v>
      </c>
      <c r="AZ56" s="260" t="s">
        <v>778</v>
      </c>
      <c r="BA56" s="257" t="s">
        <v>804</v>
      </c>
      <c r="BB56" s="180"/>
      <c r="BC56" s="180"/>
      <c r="BD56" s="180"/>
      <c r="BE56" s="180"/>
      <c r="BF56" s="180"/>
      <c r="BG56" s="180"/>
      <c r="BH56" s="205"/>
    </row>
    <row r="57" spans="1:60" s="281" customFormat="1" ht="40.5" customHeight="1" x14ac:dyDescent="0.2">
      <c r="A57" s="397"/>
      <c r="B57" s="397"/>
      <c r="C57" s="390"/>
      <c r="D57" s="371"/>
      <c r="E57" s="367"/>
      <c r="F57" s="360"/>
      <c r="G57" s="220" t="s">
        <v>271</v>
      </c>
      <c r="H57" s="220" t="s">
        <v>35</v>
      </c>
      <c r="I57" s="223" t="s">
        <v>741</v>
      </c>
      <c r="J57" s="360"/>
      <c r="K57" s="357"/>
      <c r="L57" s="361"/>
      <c r="M57" s="223" t="s">
        <v>750</v>
      </c>
      <c r="N57" s="397"/>
      <c r="O57" s="395"/>
      <c r="P57" s="397"/>
      <c r="Q57" s="395"/>
      <c r="R57" s="395"/>
      <c r="S57" s="198"/>
      <c r="T57" s="199">
        <f t="shared" si="103"/>
        <v>0</v>
      </c>
      <c r="U57" s="367"/>
      <c r="V57" s="367"/>
      <c r="W57" s="220"/>
      <c r="X57" s="360"/>
      <c r="Y57" s="363"/>
      <c r="Z57" s="200">
        <f t="shared" si="104"/>
        <v>0</v>
      </c>
      <c r="AA57" s="220"/>
      <c r="AB57" s="220"/>
      <c r="AC57" s="363"/>
      <c r="AD57" s="367"/>
      <c r="AE57" s="169">
        <f t="shared" si="105"/>
        <v>0</v>
      </c>
      <c r="AF57" s="220"/>
      <c r="AG57" s="220"/>
      <c r="AH57" s="363"/>
      <c r="AI57" s="367"/>
      <c r="AJ57" s="169">
        <f t="shared" si="106"/>
        <v>0</v>
      </c>
      <c r="AK57" s="220"/>
      <c r="AL57" s="220"/>
      <c r="AM57" s="363"/>
      <c r="AN57" s="367"/>
      <c r="AO57" s="169">
        <f t="shared" si="5"/>
        <v>0</v>
      </c>
      <c r="AP57" s="220"/>
      <c r="AQ57" s="367"/>
      <c r="AR57" s="390"/>
      <c r="AS57" s="369"/>
      <c r="AT57" s="369"/>
      <c r="AU57" s="373"/>
      <c r="AV57" s="373"/>
      <c r="AW57" s="220"/>
      <c r="AX57" s="220"/>
      <c r="AY57" s="262"/>
      <c r="AZ57" s="201"/>
      <c r="BA57" s="202"/>
      <c r="BB57" s="180"/>
      <c r="BC57" s="180"/>
      <c r="BD57" s="180"/>
      <c r="BE57" s="180"/>
      <c r="BF57" s="180"/>
      <c r="BG57" s="180"/>
      <c r="BH57" s="205"/>
    </row>
    <row r="58" spans="1:60" s="281" customFormat="1" ht="40.5" customHeight="1" x14ac:dyDescent="0.2">
      <c r="A58" s="397"/>
      <c r="B58" s="397"/>
      <c r="C58" s="390"/>
      <c r="D58" s="371"/>
      <c r="E58" s="367"/>
      <c r="F58" s="360"/>
      <c r="G58" s="220"/>
      <c r="H58" s="220"/>
      <c r="I58" s="220"/>
      <c r="J58" s="360"/>
      <c r="K58" s="357"/>
      <c r="L58" s="361"/>
      <c r="M58" s="223" t="s">
        <v>751</v>
      </c>
      <c r="N58" s="397"/>
      <c r="O58" s="395"/>
      <c r="P58" s="397"/>
      <c r="Q58" s="395"/>
      <c r="R58" s="395"/>
      <c r="S58" s="198"/>
      <c r="T58" s="199">
        <f t="shared" si="103"/>
        <v>0</v>
      </c>
      <c r="U58" s="367"/>
      <c r="V58" s="367"/>
      <c r="W58" s="220"/>
      <c r="X58" s="360"/>
      <c r="Y58" s="363"/>
      <c r="Z58" s="200">
        <f t="shared" si="104"/>
        <v>0</v>
      </c>
      <c r="AA58" s="220"/>
      <c r="AB58" s="220"/>
      <c r="AC58" s="363"/>
      <c r="AD58" s="367"/>
      <c r="AE58" s="169">
        <f t="shared" si="105"/>
        <v>0</v>
      </c>
      <c r="AF58" s="220"/>
      <c r="AG58" s="220"/>
      <c r="AH58" s="363"/>
      <c r="AI58" s="367"/>
      <c r="AJ58" s="169">
        <f t="shared" si="106"/>
        <v>0</v>
      </c>
      <c r="AK58" s="220"/>
      <c r="AL58" s="220"/>
      <c r="AM58" s="363"/>
      <c r="AN58" s="367"/>
      <c r="AO58" s="169">
        <f t="shared" si="5"/>
        <v>0</v>
      </c>
      <c r="AP58" s="220"/>
      <c r="AQ58" s="367"/>
      <c r="AR58" s="390"/>
      <c r="AS58" s="369"/>
      <c r="AT58" s="369"/>
      <c r="AU58" s="373"/>
      <c r="AV58" s="373"/>
      <c r="AW58" s="220"/>
      <c r="AX58" s="220"/>
      <c r="AY58" s="262"/>
      <c r="AZ58" s="201"/>
      <c r="BA58" s="202"/>
      <c r="BB58" s="187"/>
      <c r="BC58" s="187"/>
      <c r="BD58" s="187"/>
      <c r="BE58" s="187"/>
      <c r="BF58" s="187"/>
      <c r="BG58" s="187"/>
      <c r="BH58" s="205"/>
    </row>
    <row r="59" spans="1:60" s="281" customFormat="1" ht="40.5" customHeight="1" x14ac:dyDescent="0.2">
      <c r="A59" s="396">
        <v>17</v>
      </c>
      <c r="B59" s="396" t="s">
        <v>188</v>
      </c>
      <c r="C59" s="391" t="str">
        <f t="shared" ref="C59" si="183">+VLOOKUP(B59,$A$215:$B$257,2,0)</f>
        <v>SANDRA YAMILE CALVO CATAÑO</v>
      </c>
      <c r="D59" s="370" t="s">
        <v>169</v>
      </c>
      <c r="E59" s="406" t="str">
        <f>IF(D59=$D$185,$E$185,IF(D59=$D$186,$E$186,IF(D59=$D$187,$E$187,IF(D59=$D$188,$E$188,IF(D59=$D$189,$E$189,IF(D59=$D$190,$E$190,IF(D59=$D$191,$E$191,IF(D59=$D$192,$E$192,IF(D59=$D$193,$E$193,IF(D59=$D$194,$E$194,IF(D59=VICERRECTORÍA_ACADÉMICA_,BF185,IF(D59=PLANEACIÓN_,BF187, IF(D59=_VICERRECTORÍA_INVESTIGACIONES_INNOVACIÓN_Y_EXTENSIÓN_,BF186,IF(D59=VICERRECTORÍA_ADMINISTRATIVA_FINANCIERA_,BF188,IF(D59=_VICERRECTORÍA_RESPONSABILIDAD_SOCIAL_Y_BIENESTAR_UNIVERSITARIO_,BF189," ")))))))))))))))</f>
        <v>Ejercer la evaluación y control sobre el desarrollo del quehacer institucional, de forma preventiva y correctiva, vigilando el cumplimiento de las disposiciones establecidas por la Ley y la Universidad.</v>
      </c>
      <c r="F59" s="407" t="s">
        <v>275</v>
      </c>
      <c r="G59" s="224" t="s">
        <v>271</v>
      </c>
      <c r="H59" s="224" t="s">
        <v>34</v>
      </c>
      <c r="I59" s="227" t="s">
        <v>742</v>
      </c>
      <c r="J59" s="408" t="s">
        <v>143</v>
      </c>
      <c r="K59" s="356" t="s">
        <v>752</v>
      </c>
      <c r="L59" s="412" t="s">
        <v>753</v>
      </c>
      <c r="M59" s="412" t="s">
        <v>754</v>
      </c>
      <c r="N59" s="396" t="s">
        <v>128</v>
      </c>
      <c r="O59" s="395">
        <f t="shared" ref="O59" si="184">IF(N59="ALTA",5,IF(N59="MEDIO ALTA",4,IF(N59="MEDIA",3,IF(N59="MEDIO BAJA",2,IF(N59="BAJA",1,0)))))</f>
        <v>1</v>
      </c>
      <c r="P59" s="396" t="s">
        <v>144</v>
      </c>
      <c r="Q59" s="395">
        <f t="shared" ref="Q59" si="185">IF(P59="ALTO",5,IF(P59="MEDIO ALTO",4,IF(P59="MEDIO",3,IF(P59="MEDIO BAJO",2,IF(P59="BAJO",1,0)))))</f>
        <v>4</v>
      </c>
      <c r="R59" s="399">
        <f t="shared" si="44"/>
        <v>4</v>
      </c>
      <c r="S59" s="255" t="s">
        <v>327</v>
      </c>
      <c r="T59" s="199">
        <f t="shared" si="103"/>
        <v>1</v>
      </c>
      <c r="U59" s="367">
        <f>ROUND(AVERAGEIF(T59:T61,"&gt;0"),0)</f>
        <v>1</v>
      </c>
      <c r="V59" s="367">
        <f>U59*0.6</f>
        <v>0.6</v>
      </c>
      <c r="W59" s="227" t="s">
        <v>762</v>
      </c>
      <c r="X59" s="360">
        <f t="shared" ref="X59" si="186">IF(S59="No_existen",5*$X$10,Y59*$X$10)</f>
        <v>0.2</v>
      </c>
      <c r="Y59" s="363">
        <f t="shared" ref="Y59" si="187">ROUND(AVERAGEIF(Z59:Z61,"&gt;0"),0)</f>
        <v>4</v>
      </c>
      <c r="Z59" s="200">
        <f t="shared" si="104"/>
        <v>4</v>
      </c>
      <c r="AA59" s="224" t="s">
        <v>330</v>
      </c>
      <c r="AB59" s="224"/>
      <c r="AC59" s="363">
        <f t="shared" ref="AC59" si="188">IF(S59="No_existen",5*$AC$10,AD59*$AC$10)</f>
        <v>0.15</v>
      </c>
      <c r="AD59" s="367">
        <f t="shared" ref="AD59" si="189">ROUND(AVERAGEIF(AE59:AE61,"&gt;0"),0)</f>
        <v>1</v>
      </c>
      <c r="AE59" s="169">
        <f t="shared" si="105"/>
        <v>1</v>
      </c>
      <c r="AF59" s="224" t="s">
        <v>307</v>
      </c>
      <c r="AG59" s="227" t="s">
        <v>769</v>
      </c>
      <c r="AH59" s="363">
        <f t="shared" ref="AH59" si="190">IF(S59="No_existen",5*$AH$10,AI59*$AH$10)</f>
        <v>0.1</v>
      </c>
      <c r="AI59" s="367">
        <f t="shared" ref="AI59" si="191">ROUND(AVERAGEIF(AJ59:AJ61,"&gt;0"),0)</f>
        <v>1</v>
      </c>
      <c r="AJ59" s="169">
        <f t="shared" si="106"/>
        <v>1</v>
      </c>
      <c r="AK59" s="224" t="s">
        <v>304</v>
      </c>
      <c r="AL59" s="224" t="s">
        <v>319</v>
      </c>
      <c r="AM59" s="363">
        <f t="shared" ref="AM59" si="192">IF(S59="No_existen",5*$AM$10,AN59*$AM$10)</f>
        <v>0.1</v>
      </c>
      <c r="AN59" s="367">
        <f t="shared" ref="AN59" si="193">ROUND(AVERAGEIF(AO59:AO61,"&gt;0"),0)</f>
        <v>1</v>
      </c>
      <c r="AO59" s="169">
        <f t="shared" si="5"/>
        <v>1</v>
      </c>
      <c r="AP59" s="224" t="s">
        <v>594</v>
      </c>
      <c r="AQ59" s="367">
        <f t="shared" ref="AQ59" si="194">ROUND(AVERAGE(U59,Y59,AD59,AI59,AN59),0)</f>
        <v>2</v>
      </c>
      <c r="AR59" s="391" t="str">
        <f t="shared" ref="AR59" si="195">IF(AQ59&lt;1.5,"FUERTE",IF(AND(AQ59&gt;=1.5,AQ59&lt;2.5),"ACEPTABLE",IF(AQ59&gt;=5,"INEXISTENTE","DÉBIL")))</f>
        <v>ACEPTABLE</v>
      </c>
      <c r="AS59" s="368">
        <f t="shared" ref="AS59" si="196">IF(R59=0,0,ROUND((R59*AQ59),0))</f>
        <v>8</v>
      </c>
      <c r="AT59" s="368" t="str">
        <f t="shared" ref="AT59" si="197">IF(AS59&gt;=36,"GRAVE", IF(AS59&lt;=10, "LEVE", "MODERADO"))</f>
        <v>LEVE</v>
      </c>
      <c r="AU59" s="372" t="s">
        <v>774</v>
      </c>
      <c r="AV59" s="372">
        <v>0</v>
      </c>
      <c r="AW59" s="224" t="s">
        <v>90</v>
      </c>
      <c r="AX59" s="224"/>
      <c r="AY59" s="203"/>
      <c r="AZ59" s="256"/>
      <c r="BA59" s="257"/>
      <c r="BB59" s="180"/>
      <c r="BC59" s="180"/>
      <c r="BD59" s="180"/>
      <c r="BE59" s="180"/>
      <c r="BF59" s="180"/>
      <c r="BG59" s="180"/>
      <c r="BH59" s="205"/>
    </row>
    <row r="60" spans="1:60" s="281" customFormat="1" ht="40.5" customHeight="1" x14ac:dyDescent="0.2">
      <c r="A60" s="397"/>
      <c r="B60" s="397"/>
      <c r="C60" s="390"/>
      <c r="D60" s="371"/>
      <c r="E60" s="367"/>
      <c r="F60" s="360"/>
      <c r="G60" s="220" t="s">
        <v>272</v>
      </c>
      <c r="H60" s="220" t="s">
        <v>39</v>
      </c>
      <c r="I60" s="223" t="s">
        <v>743</v>
      </c>
      <c r="J60" s="409"/>
      <c r="K60" s="357"/>
      <c r="L60" s="361"/>
      <c r="M60" s="361"/>
      <c r="N60" s="397"/>
      <c r="O60" s="395"/>
      <c r="P60" s="397"/>
      <c r="Q60" s="395"/>
      <c r="R60" s="395"/>
      <c r="S60" s="198" t="s">
        <v>327</v>
      </c>
      <c r="T60" s="199">
        <f t="shared" si="103"/>
        <v>1</v>
      </c>
      <c r="U60" s="367"/>
      <c r="V60" s="367"/>
      <c r="W60" s="223" t="s">
        <v>763</v>
      </c>
      <c r="X60" s="360"/>
      <c r="Y60" s="363"/>
      <c r="Z60" s="200">
        <f t="shared" si="104"/>
        <v>4</v>
      </c>
      <c r="AA60" s="220" t="s">
        <v>330</v>
      </c>
      <c r="AB60" s="220"/>
      <c r="AC60" s="363"/>
      <c r="AD60" s="367"/>
      <c r="AE60" s="169">
        <f t="shared" si="105"/>
        <v>1</v>
      </c>
      <c r="AF60" s="220" t="s">
        <v>307</v>
      </c>
      <c r="AG60" s="223" t="s">
        <v>769</v>
      </c>
      <c r="AH60" s="363"/>
      <c r="AI60" s="367"/>
      <c r="AJ60" s="169">
        <f t="shared" si="106"/>
        <v>1</v>
      </c>
      <c r="AK60" s="220" t="s">
        <v>304</v>
      </c>
      <c r="AL60" s="220" t="s">
        <v>315</v>
      </c>
      <c r="AM60" s="363"/>
      <c r="AN60" s="367"/>
      <c r="AO60" s="169">
        <f t="shared" si="5"/>
        <v>1</v>
      </c>
      <c r="AP60" s="220" t="s">
        <v>594</v>
      </c>
      <c r="AQ60" s="367"/>
      <c r="AR60" s="390"/>
      <c r="AS60" s="369"/>
      <c r="AT60" s="369"/>
      <c r="AU60" s="373"/>
      <c r="AV60" s="373"/>
      <c r="AW60" s="220" t="s">
        <v>90</v>
      </c>
      <c r="AX60" s="220"/>
      <c r="AY60" s="262"/>
      <c r="AZ60" s="201"/>
      <c r="BA60" s="202"/>
      <c r="BB60" s="180"/>
      <c r="BC60" s="180"/>
      <c r="BD60" s="180"/>
      <c r="BE60" s="180"/>
      <c r="BF60" s="180"/>
      <c r="BG60" s="180"/>
      <c r="BH60" s="205"/>
    </row>
    <row r="61" spans="1:60" s="281" customFormat="1" ht="40.5" customHeight="1" x14ac:dyDescent="0.2">
      <c r="A61" s="397"/>
      <c r="B61" s="397"/>
      <c r="C61" s="390"/>
      <c r="D61" s="371"/>
      <c r="E61" s="367"/>
      <c r="F61" s="360"/>
      <c r="G61" s="220"/>
      <c r="H61" s="220"/>
      <c r="I61" s="220"/>
      <c r="J61" s="409"/>
      <c r="K61" s="357"/>
      <c r="L61" s="361"/>
      <c r="M61" s="361"/>
      <c r="N61" s="397"/>
      <c r="O61" s="395"/>
      <c r="P61" s="397"/>
      <c r="Q61" s="395"/>
      <c r="R61" s="395"/>
      <c r="S61" s="198"/>
      <c r="T61" s="199">
        <f t="shared" si="103"/>
        <v>0</v>
      </c>
      <c r="U61" s="367"/>
      <c r="V61" s="367"/>
      <c r="W61" s="220"/>
      <c r="X61" s="360"/>
      <c r="Y61" s="363"/>
      <c r="Z61" s="200">
        <f t="shared" si="104"/>
        <v>0</v>
      </c>
      <c r="AA61" s="220"/>
      <c r="AB61" s="220"/>
      <c r="AC61" s="363"/>
      <c r="AD61" s="367"/>
      <c r="AE61" s="169">
        <f t="shared" si="105"/>
        <v>0</v>
      </c>
      <c r="AF61" s="220"/>
      <c r="AG61" s="220"/>
      <c r="AH61" s="363"/>
      <c r="AI61" s="367"/>
      <c r="AJ61" s="169">
        <f t="shared" si="106"/>
        <v>0</v>
      </c>
      <c r="AK61" s="220"/>
      <c r="AL61" s="220"/>
      <c r="AM61" s="363"/>
      <c r="AN61" s="367"/>
      <c r="AO61" s="169">
        <f t="shared" si="5"/>
        <v>0</v>
      </c>
      <c r="AP61" s="220"/>
      <c r="AQ61" s="367"/>
      <c r="AR61" s="390"/>
      <c r="AS61" s="369"/>
      <c r="AT61" s="369"/>
      <c r="AU61" s="373"/>
      <c r="AV61" s="373"/>
      <c r="AW61" s="220" t="s">
        <v>90</v>
      </c>
      <c r="AX61" s="220"/>
      <c r="AY61" s="262"/>
      <c r="AZ61" s="201"/>
      <c r="BA61" s="202"/>
      <c r="BB61" s="180"/>
      <c r="BC61" s="180"/>
      <c r="BD61" s="180"/>
      <c r="BE61" s="180"/>
      <c r="BF61" s="180"/>
      <c r="BG61" s="180"/>
      <c r="BH61" s="180"/>
    </row>
    <row r="62" spans="1:60" s="281" customFormat="1" ht="63.75" customHeight="1" x14ac:dyDescent="0.2">
      <c r="A62" s="396">
        <v>18</v>
      </c>
      <c r="B62" s="396" t="s">
        <v>185</v>
      </c>
      <c r="C62" s="391" t="str">
        <f t="shared" ref="C62" si="198">+VLOOKUP(B62,$A$215:$B$257,2,0)</f>
        <v>JHONNIERS GUERRERO ERAZO</v>
      </c>
      <c r="D62" s="370" t="s">
        <v>167</v>
      </c>
      <c r="E62" s="406" t="str">
        <f>IF(D62=$D$185,$E$185,IF(D62=$D$186,$E$186,IF(D62=$D$187,$E$187,IF(D62=$D$188,$E$188,IF(D62=$D$189,$E$189,IF(D62=$D$190,$E$190,IF(D62=$D$191,$E$191,IF(D62=$D$192,$E$192,IF(D62=$D$193,$E$193,IF(D62=$D$194,$E$194,IF(D62=VICERRECTORÍA_ACADÉMICA_,BF185,IF(D62=PLANEACIÓN_,BF187, IF(D62=_VICERRECTORÍA_INVESTIGACIONES_INNOVACIÓN_Y_EXTENSIÓN_,BF186,IF(D62=VICERRECTORÍA_ADMINISTRATIVA_FINANCIERA_,BF188,IF(D62=_VICERRECTORÍA_RESPONSABILIDAD_SOCIAL_Y_BIENESTAR_UNIVERSITARIO_,BF189," ")))))))))))))))</f>
        <v>Orientar el desarrollo de la Universidad mediante el direccionamiento estratégico y visión compartida de la comunidad universitaria, a fin de lograr los objetivos misionales.</v>
      </c>
      <c r="F62" s="407" t="s">
        <v>275</v>
      </c>
      <c r="G62" s="224" t="s">
        <v>271</v>
      </c>
      <c r="H62" s="224" t="s">
        <v>37</v>
      </c>
      <c r="I62" s="227" t="s">
        <v>744</v>
      </c>
      <c r="J62" s="407" t="s">
        <v>108</v>
      </c>
      <c r="K62" s="356" t="s">
        <v>755</v>
      </c>
      <c r="L62" s="412" t="s">
        <v>756</v>
      </c>
      <c r="M62" s="412" t="s">
        <v>757</v>
      </c>
      <c r="N62" s="396" t="s">
        <v>151</v>
      </c>
      <c r="O62" s="395">
        <f t="shared" ref="O62" si="199">IF(N62="ALTA",5,IF(N62="MEDIO ALTA",4,IF(N62="MEDIA",3,IF(N62="MEDIO BAJA",2,IF(N62="BAJA",1,0)))))</f>
        <v>2</v>
      </c>
      <c r="P62" s="396" t="s">
        <v>141</v>
      </c>
      <c r="Q62" s="395">
        <f t="shared" ref="Q62" si="200">IF(P62="ALTO",5,IF(P62="MEDIO ALTO",4,IF(P62="MEDIO",3,IF(P62="MEDIO BAJO",2,IF(P62="BAJO",1,0)))))</f>
        <v>3</v>
      </c>
      <c r="R62" s="399">
        <f t="shared" si="44"/>
        <v>6</v>
      </c>
      <c r="S62" s="255" t="s">
        <v>327</v>
      </c>
      <c r="T62" s="199">
        <f t="shared" si="103"/>
        <v>1</v>
      </c>
      <c r="U62" s="367">
        <f>ROUND(AVERAGEIF(T62:T64,"&gt;0"),0)</f>
        <v>1</v>
      </c>
      <c r="V62" s="367">
        <f t="shared" ref="V62" si="201">U62*0.6</f>
        <v>0.6</v>
      </c>
      <c r="W62" s="227" t="s">
        <v>764</v>
      </c>
      <c r="X62" s="360">
        <f t="shared" ref="X62" si="202">IF(S62="No_existen",5*$X$10,Y62*$X$10)</f>
        <v>0.2</v>
      </c>
      <c r="Y62" s="363">
        <f>ROUND(AVERAGEIF(Z62:Z64,"&gt;0"),0)</f>
        <v>4</v>
      </c>
      <c r="Z62" s="200">
        <f t="shared" si="104"/>
        <v>4</v>
      </c>
      <c r="AA62" s="224" t="s">
        <v>330</v>
      </c>
      <c r="AB62" s="224"/>
      <c r="AC62" s="363">
        <f t="shared" ref="AC62" si="203">IF(S62="No_existen",5*$AC$10,AD62*$AC$10)</f>
        <v>0.15</v>
      </c>
      <c r="AD62" s="367">
        <f>ROUND(AVERAGEIF(AE62:AE64,"&gt;0"),0)</f>
        <v>1</v>
      </c>
      <c r="AE62" s="169">
        <f t="shared" si="105"/>
        <v>1</v>
      </c>
      <c r="AF62" s="224" t="s">
        <v>307</v>
      </c>
      <c r="AG62" s="227" t="s">
        <v>770</v>
      </c>
      <c r="AH62" s="363">
        <f t="shared" ref="AH62" si="204">IF(S62="No_existen",5*$AH$10,AI62*$AH$10)</f>
        <v>0.1</v>
      </c>
      <c r="AI62" s="367">
        <f t="shared" ref="AI62" si="205">ROUND(AVERAGEIF(AJ62:AJ64,"&gt;0"),0)</f>
        <v>1</v>
      </c>
      <c r="AJ62" s="169">
        <f t="shared" si="106"/>
        <v>1</v>
      </c>
      <c r="AK62" s="224" t="s">
        <v>304</v>
      </c>
      <c r="AL62" s="224" t="s">
        <v>311</v>
      </c>
      <c r="AM62" s="363">
        <f t="shared" ref="AM62" si="206">IF(S62="No_existen",5*$AM$10,AN62*$AM$10)</f>
        <v>0.1</v>
      </c>
      <c r="AN62" s="367">
        <f t="shared" ref="AN62" si="207">ROUND(AVERAGEIF(AO62:AO64,"&gt;0"),0)</f>
        <v>1</v>
      </c>
      <c r="AO62" s="169">
        <f t="shared" si="5"/>
        <v>1</v>
      </c>
      <c r="AP62" s="224" t="s">
        <v>594</v>
      </c>
      <c r="AQ62" s="367">
        <f t="shared" ref="AQ62" si="208">ROUND(AVERAGE(U62,Y62,AD62,AI62,AN62),0)</f>
        <v>2</v>
      </c>
      <c r="AR62" s="391" t="str">
        <f t="shared" ref="AR62" si="209">IF(AQ62&lt;1.5,"FUERTE",IF(AND(AQ62&gt;=1.5,AQ62&lt;2.5),"ACEPTABLE",IF(AQ62&gt;=5,"INEXISTENTE","DÉBIL")))</f>
        <v>ACEPTABLE</v>
      </c>
      <c r="AS62" s="368">
        <f t="shared" ref="AS62" si="210">IF(R62=0,0,ROUND((R62*AQ62),0))</f>
        <v>12</v>
      </c>
      <c r="AT62" s="368" t="str">
        <f t="shared" ref="AT62" si="211">IF(AS62&gt;=36,"GRAVE", IF(AS62&lt;=10, "LEVE", "MODERADO"))</f>
        <v>MODERADO</v>
      </c>
      <c r="AU62" s="372" t="s">
        <v>775</v>
      </c>
      <c r="AV62" s="440">
        <v>1</v>
      </c>
      <c r="AW62" s="224" t="s">
        <v>93</v>
      </c>
      <c r="AX62" s="227" t="s">
        <v>779</v>
      </c>
      <c r="AY62" s="258">
        <v>45275</v>
      </c>
      <c r="AZ62" s="261" t="s">
        <v>780</v>
      </c>
      <c r="BA62" s="257" t="s">
        <v>803</v>
      </c>
      <c r="BB62" s="187"/>
      <c r="BC62" s="187"/>
      <c r="BD62" s="187"/>
      <c r="BE62" s="187"/>
      <c r="BF62" s="187"/>
      <c r="BG62" s="187"/>
      <c r="BH62" s="187"/>
    </row>
    <row r="63" spans="1:60" s="281" customFormat="1" ht="63.75" customHeight="1" x14ac:dyDescent="0.2">
      <c r="A63" s="397"/>
      <c r="B63" s="397"/>
      <c r="C63" s="390"/>
      <c r="D63" s="371"/>
      <c r="E63" s="367"/>
      <c r="F63" s="360"/>
      <c r="G63" s="220" t="s">
        <v>271</v>
      </c>
      <c r="H63" s="220" t="s">
        <v>34</v>
      </c>
      <c r="I63" s="223" t="s">
        <v>745</v>
      </c>
      <c r="J63" s="360"/>
      <c r="K63" s="357"/>
      <c r="L63" s="361"/>
      <c r="M63" s="361"/>
      <c r="N63" s="397"/>
      <c r="O63" s="395"/>
      <c r="P63" s="397"/>
      <c r="Q63" s="395"/>
      <c r="R63" s="395"/>
      <c r="S63" s="198"/>
      <c r="T63" s="199">
        <f t="shared" si="103"/>
        <v>0</v>
      </c>
      <c r="U63" s="367"/>
      <c r="V63" s="367"/>
      <c r="W63" s="220"/>
      <c r="X63" s="360"/>
      <c r="Y63" s="363"/>
      <c r="Z63" s="200">
        <f t="shared" si="104"/>
        <v>0</v>
      </c>
      <c r="AA63" s="220"/>
      <c r="AB63" s="220"/>
      <c r="AC63" s="363"/>
      <c r="AD63" s="367"/>
      <c r="AE63" s="169">
        <f t="shared" si="105"/>
        <v>0</v>
      </c>
      <c r="AF63" s="220"/>
      <c r="AG63" s="220"/>
      <c r="AH63" s="363"/>
      <c r="AI63" s="367"/>
      <c r="AJ63" s="169">
        <f t="shared" si="106"/>
        <v>0</v>
      </c>
      <c r="AK63" s="220"/>
      <c r="AL63" s="220"/>
      <c r="AM63" s="363"/>
      <c r="AN63" s="367"/>
      <c r="AO63" s="169">
        <f t="shared" si="5"/>
        <v>0</v>
      </c>
      <c r="AP63" s="220"/>
      <c r="AQ63" s="367"/>
      <c r="AR63" s="390"/>
      <c r="AS63" s="369"/>
      <c r="AT63" s="369"/>
      <c r="AU63" s="373"/>
      <c r="AV63" s="373"/>
      <c r="AW63" s="220"/>
      <c r="AX63" s="220"/>
      <c r="AY63" s="262"/>
      <c r="AZ63" s="201"/>
      <c r="BA63" s="202"/>
      <c r="BB63" s="180"/>
      <c r="BC63" s="180"/>
      <c r="BD63" s="180"/>
      <c r="BE63" s="180"/>
      <c r="BF63" s="180"/>
      <c r="BG63" s="180"/>
      <c r="BH63" s="180"/>
    </row>
    <row r="64" spans="1:60" s="281" customFormat="1" ht="63.75" customHeight="1" x14ac:dyDescent="0.2">
      <c r="A64" s="397"/>
      <c r="B64" s="397"/>
      <c r="C64" s="390"/>
      <c r="D64" s="371"/>
      <c r="E64" s="367"/>
      <c r="F64" s="360"/>
      <c r="G64" s="220" t="s">
        <v>271</v>
      </c>
      <c r="H64" s="220" t="s">
        <v>36</v>
      </c>
      <c r="I64" s="219" t="s">
        <v>746</v>
      </c>
      <c r="J64" s="360"/>
      <c r="K64" s="357"/>
      <c r="L64" s="361"/>
      <c r="M64" s="361"/>
      <c r="N64" s="397"/>
      <c r="O64" s="395"/>
      <c r="P64" s="397"/>
      <c r="Q64" s="395"/>
      <c r="R64" s="395"/>
      <c r="S64" s="198"/>
      <c r="T64" s="199">
        <f t="shared" si="103"/>
        <v>0</v>
      </c>
      <c r="U64" s="367"/>
      <c r="V64" s="367"/>
      <c r="W64" s="220"/>
      <c r="X64" s="360"/>
      <c r="Y64" s="363"/>
      <c r="Z64" s="200">
        <f t="shared" si="104"/>
        <v>0</v>
      </c>
      <c r="AA64" s="220"/>
      <c r="AB64" s="220"/>
      <c r="AC64" s="363"/>
      <c r="AD64" s="367"/>
      <c r="AE64" s="169">
        <f t="shared" si="105"/>
        <v>0</v>
      </c>
      <c r="AF64" s="220"/>
      <c r="AG64" s="220"/>
      <c r="AH64" s="363"/>
      <c r="AI64" s="367"/>
      <c r="AJ64" s="169">
        <f t="shared" si="106"/>
        <v>0</v>
      </c>
      <c r="AK64" s="220"/>
      <c r="AL64" s="220"/>
      <c r="AM64" s="363"/>
      <c r="AN64" s="367"/>
      <c r="AO64" s="169">
        <f t="shared" si="5"/>
        <v>0</v>
      </c>
      <c r="AP64" s="220"/>
      <c r="AQ64" s="367"/>
      <c r="AR64" s="390"/>
      <c r="AS64" s="369"/>
      <c r="AT64" s="369"/>
      <c r="AU64" s="373"/>
      <c r="AV64" s="373"/>
      <c r="AW64" s="220"/>
      <c r="AX64" s="220"/>
      <c r="AY64" s="262"/>
      <c r="AZ64" s="201"/>
      <c r="BA64" s="202"/>
      <c r="BB64" s="180"/>
      <c r="BC64" s="180"/>
      <c r="BD64" s="180"/>
      <c r="BE64" s="180"/>
      <c r="BF64" s="180"/>
      <c r="BG64" s="180"/>
      <c r="BH64" s="180"/>
    </row>
    <row r="65" spans="1:60" s="281" customFormat="1" ht="40.5" customHeight="1" x14ac:dyDescent="0.2">
      <c r="A65" s="396">
        <v>19</v>
      </c>
      <c r="B65" s="396" t="s">
        <v>465</v>
      </c>
      <c r="C65" s="391" t="str">
        <f t="shared" ref="C65" si="212">+VLOOKUP(B65,$A$215:$B$257,2,0)</f>
        <v>YETSIKA NATALIA VILLA MONTES</v>
      </c>
      <c r="D65" s="370" t="s">
        <v>154</v>
      </c>
      <c r="E65" s="406" t="str">
        <f>IF(D65=$D$185,$E$185,IF(D65=$D$186,$E$186,IF(D65=$D$187,$E$187,IF(D65=$D$188,$E$188,IF(D65=$D$189,$E$189,IF(D65=$D$190,$E$190,IF(D65=$D$191,$E$191,IF(D65=$D$192,$E$192,IF(D65=$D$193,$E$193,IF(D65=$D$194,$E$194,IF(D65=VICERRECTORÍA_ACADÉMICA_,BF185,IF(D65=PLANEACIÓN_,BF187, IF(D65=_VICERRECTORÍA_INVESTIGACIONES_INNOVACIÓN_Y_EXTENSIÓN_,BF186,IF(D65=VICERRECTORÍA_ADMINISTRATIVA_FINANCIERA_,BF188,IF(D65=_VICERRECTORÍA_RESPONSABILIDAD_SOCIAL_Y_BIENESTAR_UNIVERSITARIO_,BF189," ")))))))))))))))</f>
        <v>Promover la calidad educativa de la Institución, mediante la administración de los programas de formación que ofrece la universidad en sus diferentes niveles, con el fin de permitir al egresado desempeñarse con idoneidad, ética y compromiso social.</v>
      </c>
      <c r="F65" s="407" t="s">
        <v>275</v>
      </c>
      <c r="G65" s="224" t="s">
        <v>271</v>
      </c>
      <c r="H65" s="224" t="s">
        <v>35</v>
      </c>
      <c r="I65" s="227" t="s">
        <v>642</v>
      </c>
      <c r="J65" s="408" t="s">
        <v>143</v>
      </c>
      <c r="K65" s="356" t="s">
        <v>758</v>
      </c>
      <c r="L65" s="412" t="s">
        <v>759</v>
      </c>
      <c r="M65" s="412" t="s">
        <v>760</v>
      </c>
      <c r="N65" s="396" t="s">
        <v>128</v>
      </c>
      <c r="O65" s="395">
        <f t="shared" ref="O65" si="213">IF(N65="ALTA",5,IF(N65="MEDIO ALTA",4,IF(N65="MEDIA",3,IF(N65="MEDIO BAJA",2,IF(N65="BAJA",1,0)))))</f>
        <v>1</v>
      </c>
      <c r="P65" s="396" t="s">
        <v>140</v>
      </c>
      <c r="Q65" s="395">
        <f t="shared" ref="Q65" si="214">IF(P65="ALTO",5,IF(P65="MEDIO ALTO",4,IF(P65="MEDIO",3,IF(P65="MEDIO BAJO",2,IF(P65="BAJO",1,0)))))</f>
        <v>5</v>
      </c>
      <c r="R65" s="399">
        <f t="shared" si="44"/>
        <v>5</v>
      </c>
      <c r="S65" s="255" t="s">
        <v>327</v>
      </c>
      <c r="T65" s="199">
        <f t="shared" si="103"/>
        <v>1</v>
      </c>
      <c r="U65" s="367">
        <f>ROUND(AVERAGEIF(T65:T67,"&gt;0"),0)</f>
        <v>1</v>
      </c>
      <c r="V65" s="367">
        <f t="shared" ref="V65" si="215">U65*0.6</f>
        <v>0.6</v>
      </c>
      <c r="W65" s="227" t="s">
        <v>765</v>
      </c>
      <c r="X65" s="360">
        <f>IF(S65="No_existen",5*$X$10,Y65*$X$10)</f>
        <v>0.15000000000000002</v>
      </c>
      <c r="Y65" s="363">
        <f t="shared" ref="Y65" si="216">ROUND(AVERAGEIF(Z65:Z67,"&gt;0"),0)</f>
        <v>3</v>
      </c>
      <c r="Z65" s="200">
        <f t="shared" si="104"/>
        <v>2</v>
      </c>
      <c r="AA65" s="224" t="s">
        <v>331</v>
      </c>
      <c r="AB65" s="224"/>
      <c r="AC65" s="363">
        <f>IF(S65="No_existen",5*$AC$10,AD65*$AC$10)</f>
        <v>0.15</v>
      </c>
      <c r="AD65" s="367">
        <f>ROUND(AVERAGEIF(AE65:AE67,"&gt;0"),0)</f>
        <v>1</v>
      </c>
      <c r="AE65" s="169">
        <f t="shared" si="105"/>
        <v>1</v>
      </c>
      <c r="AF65" s="224" t="s">
        <v>307</v>
      </c>
      <c r="AG65" s="227" t="s">
        <v>771</v>
      </c>
      <c r="AH65" s="363">
        <f>IF(S65="No_existen",5*$AH$10,AI65*$AH$10)</f>
        <v>0.1</v>
      </c>
      <c r="AI65" s="367">
        <f t="shared" ref="AI65" si="217">ROUND(AVERAGEIF(AJ65:AJ67,"&gt;0"),0)</f>
        <v>1</v>
      </c>
      <c r="AJ65" s="169">
        <f t="shared" si="106"/>
        <v>1</v>
      </c>
      <c r="AK65" s="224" t="s">
        <v>304</v>
      </c>
      <c r="AL65" s="224" t="s">
        <v>315</v>
      </c>
      <c r="AM65" s="363">
        <f t="shared" ref="AM65" si="218">IF(S65="No_existen",5*$AM$10,AN65*$AM$10)</f>
        <v>0.1</v>
      </c>
      <c r="AN65" s="367">
        <f t="shared" ref="AN65" si="219">ROUND(AVERAGEIF(AO65:AO67,"&gt;0"),0)</f>
        <v>1</v>
      </c>
      <c r="AO65" s="169">
        <f t="shared" si="5"/>
        <v>1</v>
      </c>
      <c r="AP65" s="224" t="s">
        <v>594</v>
      </c>
      <c r="AQ65" s="367">
        <f t="shared" ref="AQ65" si="220">ROUND(AVERAGE(U65,Y65,AD65,AI65,AN65),0)</f>
        <v>1</v>
      </c>
      <c r="AR65" s="391" t="str">
        <f t="shared" ref="AR65" si="221">IF(AQ65&lt;1.5,"FUERTE",IF(AND(AQ65&gt;=1.5,AQ65&lt;2.5),"ACEPTABLE",IF(AQ65&gt;=5,"INEXISTENTE","DÉBIL")))</f>
        <v>FUERTE</v>
      </c>
      <c r="AS65" s="368">
        <f t="shared" ref="AS65" si="222">IF(R65=0,0,ROUND((R65*AQ65),0))</f>
        <v>5</v>
      </c>
      <c r="AT65" s="368" t="str">
        <f t="shared" ref="AT65" si="223">IF(AS65&gt;=36,"GRAVE", IF(AS65&lt;=10, "LEVE", "MODERADO"))</f>
        <v>LEVE</v>
      </c>
      <c r="AU65" s="439" t="s">
        <v>776</v>
      </c>
      <c r="AV65" s="439">
        <v>0</v>
      </c>
      <c r="AW65" s="224" t="s">
        <v>90</v>
      </c>
      <c r="AX65" s="224"/>
      <c r="AY65" s="203"/>
      <c r="AZ65" s="256"/>
      <c r="BA65" s="257"/>
      <c r="BB65" s="187"/>
      <c r="BC65" s="187"/>
      <c r="BD65" s="187"/>
      <c r="BE65" s="187"/>
      <c r="BF65" s="187"/>
      <c r="BG65" s="187"/>
      <c r="BH65" s="187"/>
    </row>
    <row r="66" spans="1:60" s="281" customFormat="1" ht="40.5" customHeight="1" x14ac:dyDescent="0.2">
      <c r="A66" s="397"/>
      <c r="B66" s="397"/>
      <c r="C66" s="390"/>
      <c r="D66" s="371"/>
      <c r="E66" s="367"/>
      <c r="F66" s="360"/>
      <c r="G66" s="220" t="s">
        <v>271</v>
      </c>
      <c r="H66" s="220" t="s">
        <v>37</v>
      </c>
      <c r="I66" s="223" t="s">
        <v>643</v>
      </c>
      <c r="J66" s="409"/>
      <c r="K66" s="357"/>
      <c r="L66" s="361"/>
      <c r="M66" s="361"/>
      <c r="N66" s="397"/>
      <c r="O66" s="395"/>
      <c r="P66" s="397"/>
      <c r="Q66" s="395"/>
      <c r="R66" s="395"/>
      <c r="S66" s="198" t="s">
        <v>327</v>
      </c>
      <c r="T66" s="199">
        <f t="shared" si="103"/>
        <v>1</v>
      </c>
      <c r="U66" s="367"/>
      <c r="V66" s="367"/>
      <c r="W66" s="223" t="s">
        <v>766</v>
      </c>
      <c r="X66" s="360"/>
      <c r="Y66" s="363"/>
      <c r="Z66" s="200">
        <f t="shared" si="104"/>
        <v>4</v>
      </c>
      <c r="AA66" s="220" t="s">
        <v>330</v>
      </c>
      <c r="AB66" s="220"/>
      <c r="AC66" s="363"/>
      <c r="AD66" s="367"/>
      <c r="AE66" s="169">
        <f t="shared" si="105"/>
        <v>1</v>
      </c>
      <c r="AF66" s="220" t="s">
        <v>307</v>
      </c>
      <c r="AG66" s="223" t="s">
        <v>771</v>
      </c>
      <c r="AH66" s="363"/>
      <c r="AI66" s="367"/>
      <c r="AJ66" s="169">
        <f t="shared" si="106"/>
        <v>1</v>
      </c>
      <c r="AK66" s="220" t="s">
        <v>304</v>
      </c>
      <c r="AL66" s="220" t="s">
        <v>315</v>
      </c>
      <c r="AM66" s="363"/>
      <c r="AN66" s="367"/>
      <c r="AO66" s="169">
        <f t="shared" si="5"/>
        <v>1</v>
      </c>
      <c r="AP66" s="220" t="s">
        <v>594</v>
      </c>
      <c r="AQ66" s="367"/>
      <c r="AR66" s="390"/>
      <c r="AS66" s="369"/>
      <c r="AT66" s="369"/>
      <c r="AU66" s="394"/>
      <c r="AV66" s="394"/>
      <c r="AW66" s="220" t="s">
        <v>90</v>
      </c>
      <c r="AX66" s="220"/>
      <c r="AY66" s="262"/>
      <c r="AZ66" s="201"/>
      <c r="BA66" s="202"/>
      <c r="BB66" s="180"/>
      <c r="BC66" s="180"/>
      <c r="BD66" s="180"/>
      <c r="BE66" s="180"/>
      <c r="BF66" s="180"/>
      <c r="BG66" s="180"/>
      <c r="BH66" s="180"/>
    </row>
    <row r="67" spans="1:60" s="281" customFormat="1" ht="40.5" customHeight="1" x14ac:dyDescent="0.2">
      <c r="A67" s="397"/>
      <c r="B67" s="397"/>
      <c r="C67" s="390"/>
      <c r="D67" s="371"/>
      <c r="E67" s="367"/>
      <c r="F67" s="360"/>
      <c r="G67" s="220"/>
      <c r="H67" s="220"/>
      <c r="I67" s="265"/>
      <c r="J67" s="409"/>
      <c r="K67" s="357"/>
      <c r="L67" s="361"/>
      <c r="M67" s="361"/>
      <c r="N67" s="397"/>
      <c r="O67" s="395"/>
      <c r="P67" s="397"/>
      <c r="Q67" s="395"/>
      <c r="R67" s="395"/>
      <c r="S67" s="198" t="s">
        <v>327</v>
      </c>
      <c r="T67" s="199">
        <f t="shared" si="103"/>
        <v>1</v>
      </c>
      <c r="U67" s="367"/>
      <c r="V67" s="367"/>
      <c r="W67" s="223" t="s">
        <v>767</v>
      </c>
      <c r="X67" s="360"/>
      <c r="Y67" s="363"/>
      <c r="Z67" s="200">
        <f t="shared" si="104"/>
        <v>2</v>
      </c>
      <c r="AA67" s="220" t="s">
        <v>331</v>
      </c>
      <c r="AB67" s="220"/>
      <c r="AC67" s="363"/>
      <c r="AD67" s="367"/>
      <c r="AE67" s="169">
        <f t="shared" si="105"/>
        <v>1</v>
      </c>
      <c r="AF67" s="220" t="s">
        <v>307</v>
      </c>
      <c r="AG67" s="223" t="s">
        <v>772</v>
      </c>
      <c r="AH67" s="363"/>
      <c r="AI67" s="367"/>
      <c r="AJ67" s="169">
        <f t="shared" si="106"/>
        <v>1</v>
      </c>
      <c r="AK67" s="220" t="s">
        <v>304</v>
      </c>
      <c r="AL67" s="220" t="s">
        <v>315</v>
      </c>
      <c r="AM67" s="363"/>
      <c r="AN67" s="367"/>
      <c r="AO67" s="169">
        <f t="shared" si="5"/>
        <v>1</v>
      </c>
      <c r="AP67" s="220" t="s">
        <v>594</v>
      </c>
      <c r="AQ67" s="367"/>
      <c r="AR67" s="390"/>
      <c r="AS67" s="369"/>
      <c r="AT67" s="369"/>
      <c r="AU67" s="394"/>
      <c r="AV67" s="394"/>
      <c r="AW67" s="220" t="s">
        <v>90</v>
      </c>
      <c r="AX67" s="220"/>
      <c r="AY67" s="262"/>
      <c r="AZ67" s="201"/>
      <c r="BA67" s="202"/>
      <c r="BB67" s="180"/>
      <c r="BC67" s="180"/>
      <c r="BD67" s="180"/>
      <c r="BE67" s="180"/>
      <c r="BF67" s="180"/>
      <c r="BG67" s="180"/>
      <c r="BH67" s="180"/>
    </row>
    <row r="68" spans="1:60" x14ac:dyDescent="0.2">
      <c r="O68" s="435"/>
      <c r="Q68" s="435"/>
      <c r="U68" s="435"/>
      <c r="V68" s="435"/>
      <c r="X68" s="384"/>
      <c r="Y68" s="374"/>
      <c r="AC68" s="434"/>
      <c r="AD68" s="433"/>
      <c r="AH68" s="374"/>
      <c r="AI68" s="433"/>
      <c r="AM68" s="374"/>
      <c r="AN68" s="433"/>
      <c r="AQ68" s="433"/>
      <c r="AR68" s="313"/>
      <c r="BB68" s="180"/>
      <c r="BC68" s="180"/>
      <c r="BD68" s="180"/>
      <c r="BE68" s="180"/>
      <c r="BF68" s="180"/>
      <c r="BG68" s="180"/>
      <c r="BH68" s="180"/>
    </row>
    <row r="69" spans="1:60" x14ac:dyDescent="0.2">
      <c r="O69" s="435"/>
      <c r="Q69" s="435"/>
      <c r="U69" s="435"/>
      <c r="V69" s="435"/>
      <c r="X69" s="384"/>
      <c r="Y69" s="374"/>
      <c r="AC69" s="434"/>
      <c r="AD69" s="433"/>
      <c r="AH69" s="374"/>
      <c r="AI69" s="433"/>
      <c r="AM69" s="374"/>
      <c r="AN69" s="433"/>
      <c r="AQ69" s="433"/>
      <c r="AR69" s="313"/>
      <c r="BB69" s="187"/>
      <c r="BC69" s="187"/>
      <c r="BD69" s="187"/>
      <c r="BE69" s="187"/>
      <c r="BF69" s="187"/>
      <c r="BG69" s="187"/>
      <c r="BH69" s="187"/>
    </row>
    <row r="70" spans="1:60" x14ac:dyDescent="0.2">
      <c r="O70" s="435"/>
      <c r="Q70" s="435"/>
      <c r="U70" s="435"/>
      <c r="V70" s="435"/>
      <c r="X70" s="384"/>
      <c r="Y70" s="374"/>
      <c r="AC70" s="434"/>
      <c r="AD70" s="433"/>
      <c r="AH70" s="374"/>
      <c r="AI70" s="433"/>
      <c r="AM70" s="374"/>
      <c r="AN70" s="433"/>
      <c r="AQ70" s="433"/>
      <c r="AR70" s="313"/>
      <c r="BB70" s="187"/>
      <c r="BC70" s="187"/>
      <c r="BD70" s="187"/>
      <c r="BE70" s="187"/>
      <c r="BF70" s="187"/>
      <c r="BG70" s="187"/>
      <c r="BH70" s="187"/>
    </row>
    <row r="71" spans="1:60" x14ac:dyDescent="0.2">
      <c r="X71" s="384"/>
      <c r="AC71" s="434"/>
      <c r="AD71" s="433"/>
      <c r="AI71" s="222"/>
      <c r="AN71" s="222"/>
      <c r="AQ71" s="433"/>
      <c r="AR71" s="313"/>
      <c r="BB71" s="187"/>
      <c r="BC71" s="187"/>
      <c r="BD71" s="187"/>
      <c r="BE71" s="187"/>
      <c r="BF71" s="187"/>
      <c r="BG71" s="187"/>
      <c r="BH71" s="187"/>
    </row>
    <row r="72" spans="1:60" x14ac:dyDescent="0.2">
      <c r="X72" s="384"/>
      <c r="AC72" s="434"/>
      <c r="AD72" s="433"/>
      <c r="AI72" s="222"/>
      <c r="AN72" s="222"/>
      <c r="AQ72" s="433"/>
      <c r="AR72" s="313"/>
      <c r="BB72" s="187"/>
      <c r="BC72" s="187"/>
      <c r="BD72" s="187"/>
      <c r="BE72" s="187"/>
      <c r="BF72" s="187"/>
      <c r="BG72" s="187"/>
      <c r="BH72" s="187"/>
    </row>
    <row r="73" spans="1:60" x14ac:dyDescent="0.2">
      <c r="X73" s="384"/>
      <c r="AC73" s="434"/>
      <c r="AD73" s="433"/>
      <c r="AI73" s="222"/>
      <c r="AN73" s="222"/>
      <c r="AQ73" s="433"/>
      <c r="AR73" s="313"/>
      <c r="BB73" s="187"/>
      <c r="BC73" s="187"/>
      <c r="BD73" s="187"/>
      <c r="BE73" s="187"/>
      <c r="BF73" s="187"/>
      <c r="BG73" s="187"/>
      <c r="BH73" s="187"/>
    </row>
    <row r="74" spans="1:60" x14ac:dyDescent="0.2">
      <c r="X74" s="384"/>
      <c r="AC74" s="434"/>
      <c r="AD74" s="433"/>
      <c r="AI74" s="222"/>
      <c r="AN74" s="222"/>
      <c r="AQ74" s="433"/>
      <c r="AR74" s="313"/>
      <c r="BB74" s="187"/>
      <c r="BC74" s="187"/>
      <c r="BD74" s="187"/>
      <c r="BE74" s="187"/>
      <c r="BF74" s="187"/>
      <c r="BG74" s="187"/>
      <c r="BH74" s="187"/>
    </row>
    <row r="75" spans="1:60" x14ac:dyDescent="0.2">
      <c r="X75" s="384"/>
      <c r="AC75" s="434"/>
      <c r="AD75" s="433"/>
      <c r="AI75" s="222"/>
      <c r="AN75" s="222"/>
      <c r="AQ75" s="433"/>
      <c r="AR75" s="313"/>
      <c r="BB75" s="187"/>
      <c r="BC75" s="187"/>
      <c r="BD75" s="187"/>
      <c r="BE75" s="187"/>
      <c r="BF75" s="187"/>
      <c r="BG75" s="187"/>
      <c r="BH75" s="187"/>
    </row>
    <row r="76" spans="1:60" x14ac:dyDescent="0.2">
      <c r="X76" s="384"/>
      <c r="AC76" s="434"/>
      <c r="AD76" s="433"/>
      <c r="AI76" s="222"/>
      <c r="AN76" s="222"/>
      <c r="AQ76" s="433"/>
      <c r="AR76" s="313"/>
      <c r="BB76" s="187"/>
      <c r="BC76" s="187"/>
      <c r="BD76" s="187"/>
      <c r="BE76" s="187"/>
      <c r="BF76" s="187"/>
      <c r="BG76" s="187"/>
      <c r="BH76" s="187"/>
    </row>
    <row r="77" spans="1:60" x14ac:dyDescent="0.2">
      <c r="X77" s="384"/>
      <c r="AC77" s="434"/>
      <c r="AD77" s="433"/>
      <c r="AI77" s="222"/>
      <c r="AN77" s="222"/>
      <c r="AQ77" s="433"/>
      <c r="AR77" s="313"/>
      <c r="BB77" s="187"/>
      <c r="BC77" s="187"/>
      <c r="BD77" s="187"/>
      <c r="BE77" s="187"/>
      <c r="BF77" s="187"/>
      <c r="BG77" s="187"/>
      <c r="BH77" s="187"/>
    </row>
    <row r="78" spans="1:60" x14ac:dyDescent="0.2">
      <c r="X78" s="384"/>
      <c r="AC78" s="434"/>
      <c r="AD78" s="433"/>
      <c r="AI78" s="222"/>
      <c r="AN78" s="222"/>
      <c r="AQ78" s="433"/>
      <c r="AR78" s="313"/>
      <c r="BB78" s="187"/>
      <c r="BC78" s="187"/>
      <c r="BD78" s="187"/>
      <c r="BE78" s="187"/>
      <c r="BF78" s="187"/>
      <c r="BG78" s="187"/>
      <c r="BH78" s="187"/>
    </row>
    <row r="79" spans="1:60" x14ac:dyDescent="0.2">
      <c r="X79" s="384"/>
      <c r="AC79" s="434"/>
      <c r="AD79" s="433"/>
      <c r="AI79" s="222"/>
      <c r="AN79" s="222"/>
      <c r="AQ79" s="433"/>
      <c r="AR79" s="313"/>
      <c r="BB79" s="187"/>
      <c r="BC79" s="187"/>
      <c r="BD79" s="187"/>
      <c r="BE79" s="187"/>
      <c r="BF79" s="187"/>
      <c r="BG79" s="187"/>
      <c r="BH79" s="187"/>
    </row>
    <row r="80" spans="1:60" x14ac:dyDescent="0.2">
      <c r="X80" s="384"/>
      <c r="AC80" s="434"/>
      <c r="AD80" s="433"/>
      <c r="AI80" s="222"/>
      <c r="AN80" s="222"/>
      <c r="AQ80" s="433"/>
      <c r="AR80" s="313"/>
      <c r="BB80" s="187"/>
      <c r="BC80" s="187"/>
      <c r="BD80" s="187"/>
      <c r="BE80" s="187"/>
      <c r="BF80" s="187"/>
      <c r="BG80" s="187"/>
      <c r="BH80" s="187"/>
    </row>
    <row r="81" spans="24:60" x14ac:dyDescent="0.2">
      <c r="X81" s="384"/>
      <c r="AC81" s="434"/>
      <c r="AD81" s="433"/>
      <c r="AI81" s="222"/>
      <c r="AN81" s="222"/>
      <c r="AQ81" s="433"/>
      <c r="AR81" s="313"/>
      <c r="BB81" s="187"/>
      <c r="BC81" s="187"/>
      <c r="BD81" s="187"/>
      <c r="BE81" s="187"/>
      <c r="BF81" s="187"/>
      <c r="BG81" s="187"/>
      <c r="BH81" s="187"/>
    </row>
    <row r="82" spans="24:60" x14ac:dyDescent="0.2">
      <c r="X82" s="384"/>
      <c r="AC82" s="434"/>
      <c r="AD82" s="433"/>
      <c r="AI82" s="222"/>
      <c r="AN82" s="222"/>
      <c r="AQ82" s="433"/>
      <c r="AR82" s="313"/>
      <c r="BB82" s="187"/>
      <c r="BC82" s="187"/>
      <c r="BD82" s="187"/>
      <c r="BE82" s="187"/>
      <c r="BF82" s="187"/>
      <c r="BG82" s="187"/>
      <c r="BH82" s="187"/>
    </row>
    <row r="83" spans="24:60" x14ac:dyDescent="0.2">
      <c r="X83" s="384"/>
      <c r="AC83" s="434"/>
      <c r="AD83" s="433"/>
      <c r="AI83" s="222"/>
      <c r="AN83" s="222"/>
      <c r="AQ83" s="433"/>
      <c r="AR83" s="313"/>
      <c r="BB83" s="187"/>
      <c r="BC83" s="187"/>
      <c r="BD83" s="187"/>
      <c r="BE83" s="187"/>
      <c r="BF83" s="187"/>
      <c r="BG83" s="187"/>
      <c r="BH83" s="187"/>
    </row>
    <row r="84" spans="24:60" x14ac:dyDescent="0.2">
      <c r="X84" s="384"/>
      <c r="AC84" s="434"/>
      <c r="AD84" s="433"/>
      <c r="AI84" s="222"/>
      <c r="AN84" s="222"/>
      <c r="AQ84" s="433"/>
      <c r="AR84" s="313"/>
      <c r="BB84" s="187"/>
      <c r="BC84" s="187"/>
      <c r="BD84" s="187"/>
      <c r="BE84" s="187"/>
      <c r="BF84" s="187"/>
      <c r="BG84" s="187"/>
      <c r="BH84" s="187"/>
    </row>
    <row r="85" spans="24:60" x14ac:dyDescent="0.2">
      <c r="X85" s="384"/>
      <c r="AC85" s="434"/>
      <c r="AD85" s="433"/>
      <c r="AI85" s="222"/>
      <c r="AN85" s="222"/>
      <c r="AQ85" s="433"/>
      <c r="AR85" s="313"/>
      <c r="BB85" s="187"/>
      <c r="BC85" s="187"/>
      <c r="BD85" s="187"/>
      <c r="BE85" s="187"/>
      <c r="BF85" s="187"/>
      <c r="BG85" s="187"/>
      <c r="BH85" s="187"/>
    </row>
    <row r="86" spans="24:60" x14ac:dyDescent="0.2">
      <c r="X86" s="384"/>
      <c r="AC86" s="434"/>
      <c r="AD86" s="433"/>
      <c r="AI86" s="222"/>
      <c r="AN86" s="222"/>
      <c r="AQ86" s="433"/>
      <c r="AR86" s="313"/>
      <c r="BB86" s="187"/>
      <c r="BC86" s="187"/>
      <c r="BD86" s="187"/>
      <c r="BE86" s="187"/>
      <c r="BF86" s="187"/>
      <c r="BG86" s="187"/>
      <c r="BH86" s="187"/>
    </row>
    <row r="87" spans="24:60" x14ac:dyDescent="0.2">
      <c r="X87" s="384"/>
      <c r="AC87" s="434"/>
      <c r="AD87" s="433"/>
      <c r="AI87" s="222"/>
      <c r="AN87" s="222"/>
      <c r="AQ87" s="433"/>
      <c r="AR87" s="313"/>
      <c r="BB87" s="187"/>
      <c r="BC87" s="187"/>
      <c r="BD87" s="187"/>
      <c r="BE87" s="187"/>
      <c r="BF87" s="187"/>
      <c r="BG87" s="187"/>
      <c r="BH87" s="187"/>
    </row>
    <row r="88" spans="24:60" x14ac:dyDescent="0.2">
      <c r="X88" s="384"/>
      <c r="AC88" s="434"/>
      <c r="AD88" s="433"/>
      <c r="AI88" s="222"/>
      <c r="AN88" s="222"/>
      <c r="AQ88" s="433"/>
      <c r="AR88" s="313"/>
      <c r="BB88" s="187"/>
      <c r="BC88" s="187"/>
      <c r="BD88" s="187"/>
      <c r="BE88" s="187"/>
      <c r="BF88" s="187"/>
      <c r="BG88" s="187"/>
      <c r="BH88" s="187"/>
    </row>
    <row r="89" spans="24:60" x14ac:dyDescent="0.2">
      <c r="X89" s="384"/>
      <c r="AC89" s="434"/>
      <c r="AD89" s="433"/>
      <c r="AI89" s="222"/>
      <c r="AN89" s="222"/>
      <c r="AQ89" s="433"/>
      <c r="AR89" s="313"/>
      <c r="BB89" s="187"/>
      <c r="BC89" s="187"/>
      <c r="BD89" s="187"/>
      <c r="BE89" s="187"/>
      <c r="BF89" s="187"/>
      <c r="BG89" s="187"/>
      <c r="BH89" s="187"/>
    </row>
    <row r="90" spans="24:60" x14ac:dyDescent="0.2">
      <c r="X90" s="384"/>
      <c r="AC90" s="434"/>
      <c r="AD90" s="433"/>
      <c r="AI90" s="222"/>
      <c r="AN90" s="222"/>
      <c r="AQ90" s="433"/>
      <c r="AR90" s="313"/>
      <c r="BB90" s="187"/>
      <c r="BC90" s="187"/>
      <c r="BD90" s="187"/>
      <c r="BE90" s="187"/>
      <c r="BF90" s="187"/>
      <c r="BG90" s="187"/>
      <c r="BH90" s="187"/>
    </row>
    <row r="91" spans="24:60" x14ac:dyDescent="0.2">
      <c r="X91" s="384"/>
      <c r="AC91" s="434"/>
      <c r="AD91" s="433"/>
      <c r="AI91" s="222"/>
      <c r="AN91" s="222"/>
      <c r="AQ91" s="433"/>
      <c r="AR91" s="313"/>
      <c r="BB91" s="187"/>
      <c r="BC91" s="187"/>
      <c r="BD91" s="187"/>
      <c r="BE91" s="187"/>
      <c r="BF91" s="187"/>
      <c r="BG91" s="187"/>
      <c r="BH91" s="187"/>
    </row>
    <row r="92" spans="24:60" x14ac:dyDescent="0.2">
      <c r="X92" s="384"/>
      <c r="AC92" s="434"/>
      <c r="AD92" s="433"/>
      <c r="AI92" s="222"/>
      <c r="AN92" s="222"/>
      <c r="AQ92" s="433"/>
      <c r="AR92" s="313"/>
      <c r="BB92" s="187"/>
      <c r="BC92" s="187"/>
      <c r="BD92" s="187"/>
      <c r="BE92" s="187"/>
      <c r="BF92" s="187"/>
      <c r="BG92" s="187"/>
      <c r="BH92" s="187"/>
    </row>
    <row r="93" spans="24:60" x14ac:dyDescent="0.2">
      <c r="X93" s="384"/>
      <c r="AC93" s="434"/>
      <c r="AD93" s="433"/>
      <c r="AI93" s="222"/>
      <c r="AN93" s="222"/>
      <c r="AQ93" s="433"/>
      <c r="AR93" s="313"/>
      <c r="BB93" s="187"/>
      <c r="BC93" s="187"/>
      <c r="BD93" s="187"/>
      <c r="BE93" s="187"/>
      <c r="BF93" s="187"/>
      <c r="BG93" s="187"/>
      <c r="BH93" s="187"/>
    </row>
    <row r="94" spans="24:60" x14ac:dyDescent="0.2">
      <c r="X94" s="384"/>
      <c r="AC94" s="434"/>
      <c r="AD94" s="433"/>
      <c r="AI94" s="222"/>
      <c r="AN94" s="222"/>
      <c r="AQ94" s="433"/>
      <c r="AR94" s="313"/>
      <c r="BB94" s="187"/>
      <c r="BC94" s="187"/>
      <c r="BD94" s="187"/>
      <c r="BE94" s="187"/>
      <c r="BF94" s="187"/>
      <c r="BG94" s="187"/>
      <c r="BH94" s="187"/>
    </row>
    <row r="95" spans="24:60" x14ac:dyDescent="0.2">
      <c r="X95" s="384"/>
      <c r="AC95" s="434"/>
      <c r="AD95" s="433"/>
      <c r="AI95" s="222"/>
      <c r="AN95" s="222"/>
      <c r="AQ95" s="433"/>
      <c r="AR95" s="313"/>
      <c r="BB95" s="187"/>
      <c r="BC95" s="187"/>
      <c r="BD95" s="187"/>
      <c r="BE95" s="187"/>
      <c r="BF95" s="187"/>
      <c r="BG95" s="187"/>
      <c r="BH95" s="187"/>
    </row>
    <row r="96" spans="24:60" x14ac:dyDescent="0.2">
      <c r="X96" s="384"/>
      <c r="AC96" s="434"/>
      <c r="AD96" s="433"/>
      <c r="AI96" s="222"/>
      <c r="AN96" s="222"/>
      <c r="AQ96" s="433"/>
      <c r="AR96" s="313"/>
      <c r="BB96" s="187"/>
      <c r="BC96" s="187"/>
      <c r="BD96" s="187"/>
      <c r="BE96" s="187"/>
      <c r="BF96" s="187"/>
      <c r="BG96" s="187"/>
      <c r="BH96" s="187"/>
    </row>
    <row r="97" spans="24:60" x14ac:dyDescent="0.2">
      <c r="X97" s="384"/>
      <c r="AC97" s="434"/>
      <c r="AD97" s="433"/>
      <c r="AI97" s="222"/>
      <c r="AN97" s="222"/>
      <c r="AQ97" s="433"/>
      <c r="AR97" s="313"/>
      <c r="BB97" s="187"/>
      <c r="BC97" s="187"/>
      <c r="BD97" s="187"/>
      <c r="BE97" s="187"/>
      <c r="BF97" s="187"/>
      <c r="BG97" s="187"/>
      <c r="BH97" s="187"/>
    </row>
    <row r="98" spans="24:60" x14ac:dyDescent="0.2">
      <c r="X98" s="384"/>
      <c r="AC98" s="434"/>
      <c r="AD98" s="433"/>
      <c r="AI98" s="222"/>
      <c r="AN98" s="222"/>
      <c r="AQ98" s="433"/>
      <c r="AR98" s="313"/>
      <c r="BB98" s="187"/>
      <c r="BC98" s="187"/>
      <c r="BD98" s="187"/>
      <c r="BE98" s="187"/>
      <c r="BF98" s="187"/>
      <c r="BG98" s="187"/>
      <c r="BH98" s="187"/>
    </row>
    <row r="99" spans="24:60" x14ac:dyDescent="0.2">
      <c r="X99" s="384"/>
      <c r="AC99" s="434"/>
      <c r="AD99" s="433"/>
      <c r="AI99" s="222"/>
      <c r="AN99" s="222"/>
      <c r="AQ99" s="433"/>
      <c r="AR99" s="313"/>
      <c r="BB99" s="187"/>
      <c r="BC99" s="187"/>
      <c r="BD99" s="187"/>
      <c r="BE99" s="187"/>
      <c r="BF99" s="187"/>
      <c r="BG99" s="187"/>
      <c r="BH99" s="187"/>
    </row>
    <row r="100" spans="24:60" x14ac:dyDescent="0.2">
      <c r="X100" s="384"/>
      <c r="AC100" s="434"/>
      <c r="AD100" s="433"/>
      <c r="AI100" s="222"/>
      <c r="AN100" s="222"/>
      <c r="AQ100" s="433"/>
      <c r="AR100" s="313"/>
      <c r="BB100" s="187"/>
      <c r="BC100" s="187"/>
      <c r="BD100" s="187"/>
      <c r="BE100" s="187"/>
      <c r="BF100" s="187"/>
      <c r="BG100" s="187"/>
      <c r="BH100" s="187"/>
    </row>
    <row r="101" spans="24:60" x14ac:dyDescent="0.2">
      <c r="X101" s="384"/>
      <c r="AC101" s="434"/>
      <c r="AD101" s="433"/>
      <c r="AI101" s="222"/>
      <c r="AN101" s="222"/>
      <c r="AQ101" s="433"/>
      <c r="AR101" s="313"/>
      <c r="BB101" s="187"/>
      <c r="BC101" s="187"/>
      <c r="BD101" s="187"/>
      <c r="BE101" s="187"/>
      <c r="BF101" s="187"/>
      <c r="BG101" s="187"/>
      <c r="BH101" s="187"/>
    </row>
    <row r="102" spans="24:60" x14ac:dyDescent="0.2">
      <c r="X102" s="384"/>
      <c r="AC102" s="434"/>
      <c r="AD102" s="433"/>
      <c r="AI102" s="222"/>
      <c r="AN102" s="222"/>
      <c r="AQ102" s="433"/>
      <c r="AR102" s="313"/>
      <c r="BB102" s="187"/>
      <c r="BC102" s="187"/>
      <c r="BD102" s="187"/>
      <c r="BE102" s="187"/>
      <c r="BF102" s="187"/>
      <c r="BG102" s="187"/>
      <c r="BH102" s="187"/>
    </row>
    <row r="103" spans="24:60" x14ac:dyDescent="0.2">
      <c r="X103" s="384"/>
      <c r="AC103" s="434"/>
      <c r="AD103" s="433"/>
      <c r="AI103" s="222"/>
      <c r="AN103" s="222"/>
      <c r="AQ103" s="433"/>
      <c r="AR103" s="313"/>
      <c r="BB103" s="187"/>
      <c r="BC103" s="187"/>
      <c r="BD103" s="187"/>
      <c r="BE103" s="187"/>
      <c r="BF103" s="187"/>
      <c r="BG103" s="187"/>
      <c r="BH103" s="187"/>
    </row>
    <row r="104" spans="24:60" x14ac:dyDescent="0.2">
      <c r="X104" s="384"/>
      <c r="AC104" s="434"/>
      <c r="AD104" s="433"/>
      <c r="AI104" s="222"/>
      <c r="AN104" s="222"/>
      <c r="AQ104" s="433"/>
      <c r="AR104" s="313"/>
      <c r="BB104" s="187"/>
      <c r="BC104" s="187"/>
      <c r="BD104" s="187"/>
      <c r="BE104" s="187"/>
      <c r="BF104" s="187"/>
      <c r="BG104" s="187"/>
      <c r="BH104" s="187"/>
    </row>
    <row r="105" spans="24:60" x14ac:dyDescent="0.2">
      <c r="X105" s="384"/>
      <c r="AC105" s="434"/>
      <c r="AD105" s="433"/>
      <c r="AI105" s="222"/>
      <c r="AN105" s="222"/>
      <c r="AQ105" s="433"/>
      <c r="AR105" s="313"/>
      <c r="BB105" s="187"/>
      <c r="BC105" s="187"/>
      <c r="BD105" s="187"/>
      <c r="BE105" s="187"/>
      <c r="BF105" s="187"/>
      <c r="BG105" s="187"/>
      <c r="BH105" s="187"/>
    </row>
    <row r="106" spans="24:60" x14ac:dyDescent="0.2">
      <c r="X106" s="384"/>
      <c r="AC106" s="434"/>
      <c r="AD106" s="433"/>
      <c r="AI106" s="222"/>
      <c r="AN106" s="222"/>
      <c r="AQ106" s="433"/>
      <c r="AR106" s="313"/>
      <c r="BB106" s="187"/>
      <c r="BC106" s="187"/>
      <c r="BD106" s="187"/>
      <c r="BE106" s="187"/>
      <c r="BF106" s="187"/>
      <c r="BG106" s="187"/>
      <c r="BH106" s="187"/>
    </row>
    <row r="107" spans="24:60" x14ac:dyDescent="0.2">
      <c r="X107" s="384"/>
      <c r="AC107" s="434"/>
      <c r="AD107" s="433"/>
      <c r="AI107" s="222"/>
      <c r="AN107" s="222"/>
      <c r="AQ107" s="433"/>
      <c r="AR107" s="313"/>
      <c r="BB107" s="187"/>
      <c r="BC107" s="187"/>
      <c r="BD107" s="187"/>
      <c r="BE107" s="187"/>
      <c r="BF107" s="187"/>
      <c r="BG107" s="187"/>
      <c r="BH107" s="187"/>
    </row>
    <row r="108" spans="24:60" x14ac:dyDescent="0.2">
      <c r="X108" s="384"/>
      <c r="AC108" s="434"/>
      <c r="AD108" s="433"/>
      <c r="AI108" s="222"/>
      <c r="AN108" s="222"/>
      <c r="AQ108" s="433"/>
      <c r="AR108" s="313"/>
      <c r="BB108" s="187"/>
      <c r="BC108" s="187"/>
      <c r="BD108" s="187"/>
      <c r="BE108" s="187"/>
      <c r="BF108" s="187"/>
      <c r="BG108" s="187"/>
      <c r="BH108" s="187"/>
    </row>
    <row r="109" spans="24:60" x14ac:dyDescent="0.2">
      <c r="X109" s="384"/>
      <c r="AC109" s="434"/>
      <c r="AD109" s="433"/>
      <c r="AI109" s="222"/>
      <c r="AN109" s="222"/>
      <c r="AQ109" s="433"/>
      <c r="AR109" s="313"/>
      <c r="BB109" s="187"/>
      <c r="BC109" s="187"/>
      <c r="BD109" s="187"/>
      <c r="BE109" s="187"/>
      <c r="BF109" s="187"/>
      <c r="BG109" s="187"/>
      <c r="BH109" s="187"/>
    </row>
    <row r="110" spans="24:60" x14ac:dyDescent="0.2">
      <c r="X110" s="384"/>
      <c r="AC110" s="434"/>
      <c r="AD110" s="433"/>
      <c r="AI110" s="222"/>
      <c r="AN110" s="222"/>
      <c r="AQ110" s="433"/>
      <c r="AR110" s="313"/>
      <c r="BB110" s="187"/>
      <c r="BC110" s="187"/>
      <c r="BD110" s="187"/>
      <c r="BE110" s="187"/>
      <c r="BF110" s="187"/>
      <c r="BG110" s="187"/>
      <c r="BH110" s="187"/>
    </row>
    <row r="111" spans="24:60" x14ac:dyDescent="0.2">
      <c r="X111" s="384"/>
      <c r="AC111" s="434"/>
      <c r="AD111" s="433"/>
      <c r="AI111" s="222"/>
      <c r="AN111" s="222"/>
      <c r="AQ111" s="433"/>
      <c r="AR111" s="313"/>
      <c r="BB111" s="187"/>
      <c r="BC111" s="187"/>
      <c r="BD111" s="187"/>
      <c r="BE111" s="187"/>
      <c r="BF111" s="187"/>
      <c r="BG111" s="187"/>
      <c r="BH111" s="187"/>
    </row>
    <row r="112" spans="24:60" x14ac:dyDescent="0.2">
      <c r="X112" s="384"/>
      <c r="AC112" s="434"/>
      <c r="AD112" s="433"/>
      <c r="AI112" s="222"/>
      <c r="AN112" s="222"/>
      <c r="AQ112" s="433"/>
      <c r="AR112" s="313"/>
      <c r="BB112" s="187"/>
      <c r="BC112" s="187"/>
      <c r="BD112" s="187"/>
      <c r="BE112" s="187"/>
      <c r="BF112" s="187"/>
      <c r="BG112" s="187"/>
      <c r="BH112" s="187"/>
    </row>
    <row r="113" spans="24:60" x14ac:dyDescent="0.2">
      <c r="X113" s="384"/>
      <c r="AC113" s="434"/>
      <c r="AD113" s="433"/>
      <c r="AI113" s="222"/>
      <c r="AN113" s="222"/>
      <c r="AQ113" s="433"/>
      <c r="AR113" s="313"/>
      <c r="BB113" s="187"/>
      <c r="BC113" s="187"/>
      <c r="BD113" s="187"/>
      <c r="BE113" s="187"/>
      <c r="BF113" s="187"/>
      <c r="BG113" s="187"/>
      <c r="BH113" s="187"/>
    </row>
    <row r="114" spans="24:60" x14ac:dyDescent="0.2">
      <c r="X114" s="384"/>
      <c r="AC114" s="434"/>
      <c r="AD114" s="433"/>
      <c r="AI114" s="222"/>
      <c r="AN114" s="222"/>
      <c r="AQ114" s="433"/>
      <c r="AR114" s="313"/>
      <c r="BB114" s="187"/>
      <c r="BC114" s="187"/>
      <c r="BD114" s="187"/>
      <c r="BE114" s="187"/>
      <c r="BF114" s="187"/>
      <c r="BG114" s="187"/>
      <c r="BH114" s="187"/>
    </row>
    <row r="115" spans="24:60" x14ac:dyDescent="0.2">
      <c r="X115" s="384"/>
      <c r="AC115" s="434"/>
      <c r="AD115" s="433"/>
      <c r="AI115" s="222"/>
      <c r="AN115" s="222"/>
      <c r="AQ115" s="433"/>
      <c r="AR115" s="313"/>
      <c r="BB115" s="187"/>
      <c r="BC115" s="187"/>
      <c r="BD115" s="187"/>
      <c r="BE115" s="187"/>
      <c r="BF115" s="187"/>
      <c r="BG115" s="187"/>
      <c r="BH115" s="187"/>
    </row>
    <row r="116" spans="24:60" x14ac:dyDescent="0.2">
      <c r="X116" s="384"/>
      <c r="AC116" s="434"/>
      <c r="AD116" s="433"/>
      <c r="AI116" s="222"/>
      <c r="AN116" s="222"/>
      <c r="AQ116" s="433"/>
      <c r="AR116" s="313"/>
      <c r="BB116" s="187"/>
      <c r="BC116" s="187"/>
      <c r="BD116" s="187"/>
      <c r="BE116" s="187"/>
      <c r="BF116" s="187"/>
      <c r="BG116" s="187"/>
      <c r="BH116" s="187"/>
    </row>
    <row r="117" spans="24:60" x14ac:dyDescent="0.2">
      <c r="X117" s="384"/>
      <c r="AC117" s="434"/>
      <c r="AD117" s="433"/>
      <c r="AI117" s="222"/>
      <c r="AN117" s="222"/>
      <c r="AQ117" s="433"/>
      <c r="AR117" s="313"/>
      <c r="BB117" s="187"/>
      <c r="BC117" s="187"/>
      <c r="BD117" s="187"/>
      <c r="BE117" s="187"/>
      <c r="BF117" s="187"/>
      <c r="BG117" s="187"/>
      <c r="BH117" s="187"/>
    </row>
    <row r="118" spans="24:60" x14ac:dyDescent="0.2">
      <c r="X118" s="384"/>
      <c r="AC118" s="434"/>
      <c r="AD118" s="433"/>
      <c r="AI118" s="222"/>
      <c r="AN118" s="222"/>
      <c r="AQ118" s="433"/>
      <c r="AR118" s="313"/>
      <c r="BB118" s="187"/>
      <c r="BC118" s="187"/>
      <c r="BD118" s="187"/>
      <c r="BE118" s="187"/>
      <c r="BF118" s="187"/>
      <c r="BG118" s="187"/>
      <c r="BH118" s="187"/>
    </row>
    <row r="119" spans="24:60" x14ac:dyDescent="0.2">
      <c r="X119" s="384"/>
      <c r="AC119" s="434"/>
      <c r="AD119" s="433"/>
      <c r="AI119" s="222"/>
      <c r="AN119" s="222"/>
      <c r="AQ119" s="433"/>
      <c r="AR119" s="313"/>
      <c r="BB119" s="187"/>
      <c r="BC119" s="187"/>
      <c r="BD119" s="187"/>
      <c r="BE119" s="187"/>
      <c r="BF119" s="187"/>
      <c r="BG119" s="187"/>
      <c r="BH119" s="187"/>
    </row>
    <row r="120" spans="24:60" x14ac:dyDescent="0.2">
      <c r="X120" s="384"/>
      <c r="AC120" s="434"/>
      <c r="AD120" s="433"/>
      <c r="AI120" s="222"/>
      <c r="AN120" s="222"/>
      <c r="AQ120" s="433"/>
      <c r="AR120" s="313"/>
      <c r="BB120" s="187"/>
      <c r="BC120" s="187"/>
      <c r="BD120" s="187"/>
      <c r="BE120" s="187"/>
      <c r="BF120" s="187"/>
      <c r="BG120" s="187"/>
      <c r="BH120" s="187"/>
    </row>
    <row r="121" spans="24:60" x14ac:dyDescent="0.2">
      <c r="X121" s="384"/>
      <c r="AC121" s="434"/>
      <c r="AD121" s="433"/>
      <c r="AI121" s="222"/>
      <c r="AN121" s="222"/>
      <c r="AQ121" s="433"/>
      <c r="AR121" s="313"/>
      <c r="BB121" s="187"/>
      <c r="BC121" s="187"/>
      <c r="BD121" s="187"/>
      <c r="BE121" s="187"/>
      <c r="BF121" s="187"/>
      <c r="BG121" s="187"/>
      <c r="BH121" s="187"/>
    </row>
    <row r="122" spans="24:60" x14ac:dyDescent="0.2">
      <c r="X122" s="384"/>
      <c r="AC122" s="434"/>
      <c r="AD122" s="433"/>
      <c r="AI122" s="222"/>
      <c r="AN122" s="222"/>
      <c r="AQ122" s="433"/>
      <c r="AR122" s="313"/>
      <c r="BB122" s="187"/>
      <c r="BC122" s="187"/>
      <c r="BD122" s="187"/>
      <c r="BE122" s="187"/>
      <c r="BF122" s="187"/>
      <c r="BG122" s="187"/>
      <c r="BH122" s="187"/>
    </row>
    <row r="123" spans="24:60" x14ac:dyDescent="0.2">
      <c r="X123" s="384"/>
      <c r="AC123" s="434"/>
      <c r="AD123" s="433"/>
      <c r="AI123" s="222"/>
      <c r="AN123" s="222"/>
      <c r="AQ123" s="433"/>
      <c r="AR123" s="313"/>
      <c r="BB123" s="187"/>
      <c r="BC123" s="187"/>
      <c r="BD123" s="187"/>
      <c r="BE123" s="187"/>
      <c r="BF123" s="187"/>
      <c r="BG123" s="187"/>
      <c r="BH123" s="187"/>
    </row>
    <row r="124" spans="24:60" x14ac:dyDescent="0.2">
      <c r="X124" s="384"/>
      <c r="AC124" s="434"/>
      <c r="AD124" s="433"/>
      <c r="AI124" s="222"/>
      <c r="AN124" s="222"/>
      <c r="AQ124" s="433"/>
      <c r="AR124" s="313"/>
      <c r="BB124" s="187"/>
      <c r="BC124" s="187"/>
      <c r="BD124" s="187"/>
      <c r="BE124" s="187"/>
      <c r="BF124" s="187"/>
      <c r="BG124" s="187"/>
      <c r="BH124" s="187"/>
    </row>
    <row r="125" spans="24:60" x14ac:dyDescent="0.2">
      <c r="X125" s="384"/>
      <c r="AC125" s="434"/>
      <c r="AD125" s="433"/>
      <c r="AI125" s="222"/>
      <c r="AN125" s="222"/>
      <c r="AQ125" s="433"/>
      <c r="AR125" s="313"/>
      <c r="BB125" s="187"/>
      <c r="BC125" s="187"/>
      <c r="BD125" s="187"/>
      <c r="BE125" s="187"/>
      <c r="BF125" s="187"/>
      <c r="BG125" s="187"/>
      <c r="BH125" s="187"/>
    </row>
    <row r="126" spans="24:60" x14ac:dyDescent="0.2">
      <c r="X126" s="384"/>
      <c r="AC126" s="434"/>
      <c r="AD126" s="433"/>
      <c r="AI126" s="222"/>
      <c r="AN126" s="222"/>
      <c r="AQ126" s="433"/>
      <c r="AR126" s="313"/>
      <c r="BB126" s="187"/>
      <c r="BC126" s="187"/>
      <c r="BD126" s="187"/>
      <c r="BE126" s="187"/>
      <c r="BF126" s="187"/>
      <c r="BG126" s="187"/>
      <c r="BH126" s="187"/>
    </row>
    <row r="127" spans="24:60" x14ac:dyDescent="0.2">
      <c r="X127" s="384"/>
      <c r="AC127" s="434"/>
      <c r="AD127" s="433"/>
      <c r="AI127" s="222"/>
      <c r="AN127" s="222"/>
      <c r="AQ127" s="433"/>
      <c r="AR127" s="313"/>
      <c r="BB127" s="187"/>
      <c r="BC127" s="187"/>
      <c r="BD127" s="187"/>
      <c r="BE127" s="187"/>
      <c r="BF127" s="187"/>
      <c r="BG127" s="187"/>
      <c r="BH127" s="187"/>
    </row>
    <row r="128" spans="24:60" x14ac:dyDescent="0.2">
      <c r="X128" s="384"/>
      <c r="AC128" s="434"/>
      <c r="AD128" s="433"/>
      <c r="AI128" s="222"/>
      <c r="AN128" s="222"/>
      <c r="AQ128" s="433"/>
      <c r="AR128" s="313"/>
      <c r="BB128" s="187"/>
      <c r="BC128" s="187"/>
      <c r="BD128" s="187"/>
      <c r="BE128" s="187"/>
      <c r="BF128" s="187"/>
      <c r="BG128" s="187"/>
      <c r="BH128" s="187"/>
    </row>
    <row r="129" spans="24:60" x14ac:dyDescent="0.2">
      <c r="X129" s="384"/>
      <c r="AC129" s="434"/>
      <c r="AD129" s="433"/>
      <c r="AI129" s="222"/>
      <c r="AN129" s="222"/>
      <c r="AQ129" s="433"/>
      <c r="AR129" s="313"/>
      <c r="BB129" s="187"/>
      <c r="BC129" s="187"/>
      <c r="BD129" s="187"/>
      <c r="BE129" s="187"/>
      <c r="BF129" s="187"/>
      <c r="BG129" s="187"/>
      <c r="BH129" s="187"/>
    </row>
    <row r="130" spans="24:60" x14ac:dyDescent="0.2">
      <c r="X130" s="384"/>
      <c r="AC130" s="434"/>
      <c r="AD130" s="433"/>
      <c r="AI130" s="222"/>
      <c r="AN130" s="222"/>
      <c r="AQ130" s="433"/>
      <c r="AR130" s="313"/>
      <c r="BB130" s="187"/>
      <c r="BC130" s="187"/>
      <c r="BD130" s="187"/>
      <c r="BE130" s="187"/>
      <c r="BF130" s="187"/>
      <c r="BG130" s="187"/>
      <c r="BH130" s="187"/>
    </row>
    <row r="131" spans="24:60" x14ac:dyDescent="0.2">
      <c r="X131" s="384"/>
      <c r="AC131" s="434"/>
      <c r="AD131" s="433"/>
      <c r="AI131" s="222"/>
      <c r="AN131" s="222"/>
      <c r="AQ131" s="433"/>
      <c r="AR131" s="313"/>
      <c r="BB131" s="187"/>
      <c r="BC131" s="187"/>
      <c r="BD131" s="187"/>
      <c r="BE131" s="187"/>
      <c r="BF131" s="187"/>
      <c r="BG131" s="187"/>
      <c r="BH131" s="187"/>
    </row>
    <row r="132" spans="24:60" x14ac:dyDescent="0.2">
      <c r="X132" s="384"/>
      <c r="AC132" s="434"/>
      <c r="AD132" s="433"/>
      <c r="AI132" s="222"/>
      <c r="AN132" s="222"/>
      <c r="AQ132" s="433"/>
      <c r="AR132" s="313"/>
      <c r="BB132" s="187"/>
      <c r="BC132" s="187"/>
      <c r="BD132" s="187"/>
      <c r="BE132" s="187"/>
      <c r="BF132" s="187"/>
      <c r="BG132" s="187"/>
      <c r="BH132" s="187"/>
    </row>
    <row r="133" spans="24:60" x14ac:dyDescent="0.2">
      <c r="X133" s="384"/>
      <c r="AC133" s="434"/>
      <c r="AD133" s="433"/>
      <c r="AI133" s="222"/>
      <c r="AN133" s="222"/>
      <c r="AQ133" s="433"/>
      <c r="AR133" s="313"/>
      <c r="BB133" s="187"/>
      <c r="BC133" s="187"/>
      <c r="BD133" s="187"/>
      <c r="BE133" s="187"/>
      <c r="BF133" s="187"/>
      <c r="BG133" s="187"/>
      <c r="BH133" s="187"/>
    </row>
    <row r="134" spans="24:60" x14ac:dyDescent="0.2">
      <c r="X134" s="384"/>
      <c r="AC134" s="434"/>
      <c r="AD134" s="433"/>
      <c r="AI134" s="222"/>
      <c r="AN134" s="222"/>
      <c r="AQ134" s="433"/>
      <c r="AR134" s="313"/>
      <c r="BB134" s="187"/>
      <c r="BC134" s="187"/>
      <c r="BD134" s="187"/>
      <c r="BE134" s="187"/>
      <c r="BF134" s="187"/>
      <c r="BG134" s="187"/>
      <c r="BH134" s="187"/>
    </row>
    <row r="135" spans="24:60" x14ac:dyDescent="0.2">
      <c r="X135" s="384"/>
      <c r="AC135" s="434"/>
      <c r="AD135" s="433"/>
      <c r="AI135" s="222"/>
      <c r="AN135" s="222"/>
      <c r="AQ135" s="433"/>
      <c r="AR135" s="313"/>
      <c r="BB135" s="187"/>
      <c r="BC135" s="187"/>
      <c r="BD135" s="187"/>
      <c r="BE135" s="187"/>
      <c r="BF135" s="187"/>
      <c r="BG135" s="187"/>
      <c r="BH135" s="187"/>
    </row>
    <row r="136" spans="24:60" x14ac:dyDescent="0.2">
      <c r="X136" s="384"/>
      <c r="AC136" s="434"/>
      <c r="AD136" s="433"/>
      <c r="AI136" s="222"/>
      <c r="AN136" s="222"/>
      <c r="AQ136" s="433"/>
      <c r="AR136" s="313"/>
      <c r="BB136" s="187"/>
      <c r="BC136" s="187"/>
      <c r="BD136" s="187"/>
      <c r="BE136" s="187"/>
      <c r="BF136" s="187"/>
      <c r="BG136" s="187"/>
      <c r="BH136" s="187"/>
    </row>
    <row r="137" spans="24:60" x14ac:dyDescent="0.2">
      <c r="X137" s="384"/>
      <c r="AC137" s="434"/>
      <c r="AD137" s="433"/>
      <c r="AI137" s="222"/>
      <c r="AN137" s="222"/>
      <c r="AQ137" s="433"/>
      <c r="AR137" s="313"/>
      <c r="BB137" s="187"/>
      <c r="BC137" s="187"/>
      <c r="BD137" s="187"/>
      <c r="BE137" s="187"/>
      <c r="BF137" s="187"/>
      <c r="BG137" s="187"/>
      <c r="BH137" s="187"/>
    </row>
    <row r="138" spans="24:60" x14ac:dyDescent="0.2">
      <c r="X138" s="384"/>
      <c r="AC138" s="434"/>
      <c r="AD138" s="433"/>
      <c r="AI138" s="222"/>
      <c r="AN138" s="222"/>
      <c r="AQ138" s="433"/>
      <c r="AR138" s="313"/>
      <c r="BB138" s="187"/>
      <c r="BC138" s="187"/>
      <c r="BD138" s="187"/>
      <c r="BE138" s="187"/>
      <c r="BF138" s="187"/>
      <c r="BG138" s="187"/>
      <c r="BH138" s="187"/>
    </row>
    <row r="139" spans="24:60" x14ac:dyDescent="0.2">
      <c r="X139" s="384"/>
      <c r="AC139" s="434"/>
      <c r="AD139" s="433"/>
      <c r="AI139" s="222"/>
      <c r="AN139" s="222"/>
      <c r="AQ139" s="433"/>
      <c r="AR139" s="313"/>
      <c r="BB139" s="187"/>
      <c r="BC139" s="187"/>
      <c r="BD139" s="187"/>
      <c r="BE139" s="187"/>
      <c r="BF139" s="187"/>
      <c r="BG139" s="187"/>
      <c r="BH139" s="187"/>
    </row>
    <row r="140" spans="24:60" x14ac:dyDescent="0.2">
      <c r="X140" s="384"/>
      <c r="AC140" s="434"/>
      <c r="AD140" s="433"/>
      <c r="AI140" s="222"/>
      <c r="AN140" s="222"/>
      <c r="AQ140" s="433"/>
      <c r="AR140" s="313"/>
      <c r="BB140" s="187"/>
      <c r="BC140" s="187"/>
      <c r="BD140" s="187"/>
      <c r="BE140" s="187"/>
      <c r="BF140" s="187"/>
      <c r="BG140" s="187"/>
      <c r="BH140" s="187"/>
    </row>
    <row r="141" spans="24:60" x14ac:dyDescent="0.2">
      <c r="X141" s="384"/>
      <c r="AC141" s="434"/>
      <c r="AD141" s="433"/>
      <c r="AI141" s="222"/>
      <c r="AN141" s="222"/>
      <c r="AQ141" s="433"/>
      <c r="AR141" s="313"/>
      <c r="BB141" s="187"/>
      <c r="BC141" s="187"/>
      <c r="BD141" s="187"/>
      <c r="BE141" s="187"/>
      <c r="BF141" s="187"/>
      <c r="BG141" s="187"/>
      <c r="BH141" s="187"/>
    </row>
    <row r="142" spans="24:60" x14ac:dyDescent="0.2">
      <c r="X142" s="384"/>
      <c r="AC142" s="434"/>
      <c r="AD142" s="433"/>
      <c r="AI142" s="222"/>
      <c r="AN142" s="222"/>
      <c r="AQ142" s="433"/>
      <c r="AR142" s="313"/>
      <c r="BB142" s="187"/>
      <c r="BC142" s="187"/>
      <c r="BD142" s="187"/>
      <c r="BE142" s="187"/>
      <c r="BF142" s="187"/>
      <c r="BG142" s="187"/>
      <c r="BH142" s="187"/>
    </row>
    <row r="143" spans="24:60" x14ac:dyDescent="0.2">
      <c r="X143" s="384"/>
      <c r="AC143" s="434"/>
      <c r="AD143" s="433"/>
      <c r="AI143" s="222"/>
      <c r="AN143" s="222"/>
      <c r="AQ143" s="433"/>
      <c r="AR143" s="313"/>
      <c r="BB143" s="187"/>
      <c r="BC143" s="187"/>
      <c r="BD143" s="187"/>
      <c r="BE143" s="187"/>
      <c r="BF143" s="187"/>
      <c r="BG143" s="187"/>
      <c r="BH143" s="187"/>
    </row>
    <row r="144" spans="24:60" x14ac:dyDescent="0.2">
      <c r="X144" s="384"/>
      <c r="AC144" s="434"/>
      <c r="AD144" s="433"/>
      <c r="AI144" s="222"/>
      <c r="AN144" s="222"/>
      <c r="AQ144" s="433"/>
      <c r="AR144" s="313"/>
      <c r="BB144" s="187"/>
      <c r="BC144" s="187"/>
      <c r="BD144" s="187"/>
      <c r="BE144" s="187"/>
      <c r="BF144" s="187"/>
      <c r="BG144" s="187"/>
      <c r="BH144" s="187"/>
    </row>
    <row r="145" spans="24:60" x14ac:dyDescent="0.2">
      <c r="X145" s="384"/>
      <c r="AC145" s="434"/>
      <c r="AD145" s="433"/>
      <c r="AI145" s="222"/>
      <c r="AN145" s="222"/>
      <c r="AQ145" s="433"/>
      <c r="AR145" s="313"/>
      <c r="BB145" s="187"/>
      <c r="BC145" s="187"/>
      <c r="BD145" s="187"/>
      <c r="BE145" s="187"/>
      <c r="BF145" s="187"/>
      <c r="BG145" s="187"/>
      <c r="BH145" s="187"/>
    </row>
    <row r="146" spans="24:60" x14ac:dyDescent="0.2">
      <c r="X146" s="384"/>
      <c r="AC146" s="434"/>
      <c r="AD146" s="433"/>
      <c r="AI146" s="222"/>
      <c r="AN146" s="222"/>
      <c r="AQ146" s="433"/>
      <c r="AR146" s="313"/>
      <c r="BB146" s="187"/>
      <c r="BC146" s="187"/>
      <c r="BD146" s="187"/>
      <c r="BE146" s="187"/>
      <c r="BF146" s="187"/>
      <c r="BG146" s="187"/>
      <c r="BH146" s="187"/>
    </row>
    <row r="147" spans="24:60" x14ac:dyDescent="0.2">
      <c r="X147" s="384"/>
      <c r="AC147" s="434"/>
      <c r="AD147" s="433"/>
      <c r="AI147" s="222"/>
      <c r="AN147" s="222"/>
      <c r="AQ147" s="433"/>
      <c r="AR147" s="313"/>
      <c r="BB147" s="187"/>
      <c r="BC147" s="187"/>
      <c r="BD147" s="187"/>
      <c r="BE147" s="187"/>
      <c r="BF147" s="187"/>
      <c r="BG147" s="187"/>
      <c r="BH147" s="187"/>
    </row>
    <row r="148" spans="24:60" x14ac:dyDescent="0.2">
      <c r="X148" s="384"/>
      <c r="AC148" s="434"/>
      <c r="AD148" s="433"/>
      <c r="AI148" s="222"/>
      <c r="AN148" s="222"/>
      <c r="AQ148" s="433"/>
      <c r="AR148" s="313"/>
      <c r="BB148" s="187"/>
      <c r="BC148" s="187"/>
      <c r="BD148" s="187"/>
      <c r="BE148" s="187"/>
      <c r="BF148" s="187"/>
      <c r="BG148" s="187"/>
      <c r="BH148" s="187"/>
    </row>
    <row r="149" spans="24:60" x14ac:dyDescent="0.2">
      <c r="X149" s="384"/>
      <c r="AC149" s="434"/>
      <c r="AD149" s="433"/>
      <c r="AI149" s="222"/>
      <c r="AN149" s="222"/>
      <c r="AQ149" s="433"/>
      <c r="AR149" s="313"/>
      <c r="BB149" s="187"/>
      <c r="BC149" s="187"/>
      <c r="BD149" s="187"/>
      <c r="BE149" s="187"/>
      <c r="BF149" s="187"/>
      <c r="BG149" s="187"/>
      <c r="BH149" s="187"/>
    </row>
    <row r="150" spans="24:60" x14ac:dyDescent="0.2">
      <c r="X150" s="384"/>
      <c r="AC150" s="434"/>
      <c r="AD150" s="433"/>
      <c r="AI150" s="222"/>
      <c r="AN150" s="222"/>
      <c r="AQ150" s="433"/>
      <c r="AR150" s="313"/>
      <c r="BB150" s="187"/>
      <c r="BC150" s="187"/>
      <c r="BD150" s="187"/>
      <c r="BE150" s="187"/>
      <c r="BF150" s="187"/>
      <c r="BG150" s="187"/>
      <c r="BH150" s="187"/>
    </row>
    <row r="151" spans="24:60" x14ac:dyDescent="0.2">
      <c r="X151" s="384"/>
      <c r="AC151" s="434"/>
      <c r="AD151" s="433"/>
      <c r="AI151" s="222"/>
      <c r="AN151" s="222"/>
      <c r="AQ151" s="433"/>
      <c r="AR151" s="313"/>
      <c r="BB151" s="187"/>
      <c r="BC151" s="187"/>
      <c r="BD151" s="187"/>
      <c r="BE151" s="187"/>
      <c r="BF151" s="187"/>
      <c r="BG151" s="187"/>
      <c r="BH151" s="187"/>
    </row>
    <row r="152" spans="24:60" x14ac:dyDescent="0.2">
      <c r="X152" s="384"/>
      <c r="AC152" s="434"/>
      <c r="AD152" s="433"/>
      <c r="AI152" s="222"/>
      <c r="AN152" s="222"/>
      <c r="AQ152" s="433"/>
      <c r="AR152" s="313"/>
      <c r="BB152" s="187"/>
      <c r="BC152" s="187"/>
      <c r="BD152" s="187"/>
      <c r="BE152" s="187"/>
      <c r="BF152" s="187"/>
      <c r="BG152" s="187"/>
      <c r="BH152" s="187"/>
    </row>
    <row r="153" spans="24:60" x14ac:dyDescent="0.2">
      <c r="X153" s="384"/>
      <c r="AC153" s="434"/>
      <c r="AD153" s="433"/>
      <c r="AI153" s="222"/>
      <c r="AN153" s="222"/>
      <c r="AQ153" s="433"/>
      <c r="AR153" s="313"/>
      <c r="BB153" s="187"/>
      <c r="BC153" s="187"/>
      <c r="BD153" s="187"/>
      <c r="BE153" s="187"/>
      <c r="BF153" s="187"/>
      <c r="BG153" s="187"/>
      <c r="BH153" s="187"/>
    </row>
    <row r="154" spans="24:60" x14ac:dyDescent="0.2">
      <c r="X154" s="384"/>
      <c r="AC154" s="434"/>
      <c r="AD154" s="433"/>
      <c r="AI154" s="222"/>
      <c r="AN154" s="222"/>
      <c r="AQ154" s="433"/>
      <c r="AR154" s="313"/>
      <c r="BB154" s="187"/>
      <c r="BC154" s="187"/>
      <c r="BD154" s="187"/>
      <c r="BE154" s="187"/>
      <c r="BF154" s="187"/>
      <c r="BG154" s="187"/>
      <c r="BH154" s="187"/>
    </row>
    <row r="155" spans="24:60" x14ac:dyDescent="0.2">
      <c r="X155" s="384"/>
      <c r="AC155" s="434"/>
      <c r="AD155" s="433"/>
      <c r="AI155" s="222"/>
      <c r="AN155" s="222"/>
      <c r="AQ155" s="433"/>
      <c r="AR155" s="313"/>
      <c r="BB155" s="187"/>
      <c r="BC155" s="187"/>
      <c r="BD155" s="187"/>
      <c r="BE155" s="187"/>
      <c r="BF155" s="187"/>
      <c r="BG155" s="187"/>
      <c r="BH155" s="187"/>
    </row>
    <row r="156" spans="24:60" x14ac:dyDescent="0.2">
      <c r="X156" s="384"/>
      <c r="AC156" s="434"/>
      <c r="AD156" s="433"/>
      <c r="AI156" s="222"/>
      <c r="AN156" s="222"/>
      <c r="AQ156" s="433"/>
      <c r="AR156" s="313"/>
      <c r="BB156" s="187"/>
      <c r="BC156" s="187"/>
      <c r="BD156" s="187"/>
      <c r="BE156" s="187"/>
      <c r="BF156" s="187"/>
      <c r="BG156" s="187"/>
      <c r="BH156" s="187"/>
    </row>
    <row r="157" spans="24:60" x14ac:dyDescent="0.2">
      <c r="X157" s="384"/>
      <c r="AC157" s="434"/>
      <c r="AD157" s="433"/>
      <c r="AI157" s="222"/>
      <c r="AN157" s="222"/>
      <c r="AQ157" s="433"/>
      <c r="AR157" s="313"/>
      <c r="BB157" s="187"/>
      <c r="BC157" s="187"/>
      <c r="BD157" s="187"/>
      <c r="BE157" s="187"/>
      <c r="BF157" s="187"/>
      <c r="BG157" s="187"/>
      <c r="BH157" s="187"/>
    </row>
    <row r="158" spans="24:60" x14ac:dyDescent="0.2">
      <c r="X158" s="384"/>
      <c r="AC158" s="434"/>
      <c r="AD158" s="433"/>
      <c r="AI158" s="222"/>
      <c r="AN158" s="222"/>
      <c r="AQ158" s="433"/>
      <c r="AR158" s="313"/>
      <c r="BB158" s="187"/>
      <c r="BC158" s="187"/>
      <c r="BD158" s="187"/>
      <c r="BE158" s="187"/>
      <c r="BF158" s="187"/>
      <c r="BG158" s="187"/>
      <c r="BH158" s="187"/>
    </row>
    <row r="159" spans="24:60" x14ac:dyDescent="0.2">
      <c r="X159" s="384"/>
      <c r="AC159" s="434"/>
      <c r="AD159" s="433"/>
      <c r="AI159" s="222"/>
      <c r="AN159" s="222"/>
      <c r="AQ159" s="433"/>
      <c r="AR159" s="313"/>
      <c r="BB159" s="187"/>
      <c r="BC159" s="187"/>
      <c r="BD159" s="187"/>
      <c r="BE159" s="187"/>
      <c r="BF159" s="187"/>
      <c r="BG159" s="187"/>
      <c r="BH159" s="187"/>
    </row>
    <row r="160" spans="24:60" x14ac:dyDescent="0.2">
      <c r="X160" s="384"/>
      <c r="AC160" s="434"/>
      <c r="AD160" s="433"/>
      <c r="AI160" s="222"/>
      <c r="AN160" s="222"/>
      <c r="AQ160" s="433"/>
      <c r="AR160" s="313"/>
      <c r="BB160" s="187"/>
      <c r="BC160" s="187"/>
      <c r="BD160" s="187"/>
      <c r="BE160" s="187"/>
      <c r="BF160" s="187"/>
      <c r="BG160" s="187"/>
      <c r="BH160" s="187"/>
    </row>
    <row r="161" spans="24:60" x14ac:dyDescent="0.2">
      <c r="X161" s="384"/>
      <c r="AC161" s="434"/>
      <c r="AD161" s="433"/>
      <c r="AI161" s="222"/>
      <c r="AN161" s="222"/>
      <c r="AQ161" s="433"/>
      <c r="AR161" s="313"/>
      <c r="BB161" s="187"/>
      <c r="BC161" s="187"/>
      <c r="BD161" s="187"/>
      <c r="BE161" s="187"/>
      <c r="BF161" s="187"/>
      <c r="BG161" s="187"/>
      <c r="BH161" s="187"/>
    </row>
    <row r="162" spans="24:60" x14ac:dyDescent="0.2">
      <c r="X162" s="384"/>
      <c r="AC162" s="434"/>
      <c r="AD162" s="433"/>
      <c r="AI162" s="222"/>
      <c r="AN162" s="222"/>
      <c r="AQ162" s="433"/>
      <c r="AR162" s="313"/>
      <c r="BB162" s="187"/>
      <c r="BC162" s="187"/>
      <c r="BD162" s="187"/>
      <c r="BE162" s="187"/>
      <c r="BF162" s="187"/>
      <c r="BG162" s="187"/>
      <c r="BH162" s="187"/>
    </row>
    <row r="163" spans="24:60" x14ac:dyDescent="0.2">
      <c r="X163" s="384"/>
      <c r="AC163" s="434"/>
      <c r="AD163" s="433"/>
      <c r="AI163" s="222"/>
      <c r="AN163" s="222"/>
      <c r="AQ163" s="433"/>
      <c r="AR163" s="313"/>
      <c r="BB163" s="187"/>
      <c r="BC163" s="187"/>
      <c r="BD163" s="187"/>
      <c r="BE163" s="187"/>
      <c r="BF163" s="187"/>
      <c r="BG163" s="187"/>
      <c r="BH163" s="187"/>
    </row>
    <row r="164" spans="24:60" x14ac:dyDescent="0.2">
      <c r="X164" s="384"/>
      <c r="AC164" s="434"/>
      <c r="AD164" s="433"/>
      <c r="AI164" s="222"/>
      <c r="AN164" s="222"/>
      <c r="AQ164" s="433"/>
      <c r="AR164" s="313"/>
      <c r="BB164" s="187"/>
      <c r="BC164" s="187"/>
      <c r="BD164" s="187"/>
      <c r="BE164" s="187"/>
      <c r="BF164" s="187"/>
      <c r="BG164" s="187"/>
      <c r="BH164" s="187"/>
    </row>
    <row r="165" spans="24:60" x14ac:dyDescent="0.2">
      <c r="X165" s="384"/>
      <c r="AC165" s="434"/>
      <c r="AD165" s="433"/>
      <c r="AI165" s="222"/>
      <c r="AN165" s="222"/>
      <c r="AQ165" s="433"/>
      <c r="AR165" s="313"/>
      <c r="BB165" s="187"/>
      <c r="BC165" s="187"/>
      <c r="BD165" s="187"/>
      <c r="BE165" s="187"/>
      <c r="BF165" s="187"/>
      <c r="BG165" s="187"/>
      <c r="BH165" s="187"/>
    </row>
    <row r="166" spans="24:60" x14ac:dyDescent="0.2">
      <c r="X166" s="384"/>
      <c r="AC166" s="434"/>
      <c r="AD166" s="433"/>
      <c r="AI166" s="222"/>
      <c r="AN166" s="222"/>
      <c r="AQ166" s="433"/>
      <c r="AR166" s="313"/>
      <c r="BB166" s="187"/>
      <c r="BC166" s="187"/>
      <c r="BD166" s="187"/>
      <c r="BE166" s="187"/>
      <c r="BF166" s="187"/>
      <c r="BG166" s="187"/>
      <c r="BH166" s="187"/>
    </row>
    <row r="167" spans="24:60" x14ac:dyDescent="0.2">
      <c r="X167" s="384"/>
      <c r="AC167" s="434"/>
      <c r="AD167" s="433"/>
      <c r="AI167" s="222"/>
      <c r="AN167" s="222"/>
      <c r="AQ167" s="433"/>
      <c r="AR167" s="313"/>
      <c r="BB167" s="187"/>
      <c r="BC167" s="187"/>
      <c r="BD167" s="187"/>
      <c r="BE167" s="187"/>
      <c r="BF167" s="187"/>
      <c r="BG167" s="187"/>
      <c r="BH167" s="187"/>
    </row>
    <row r="168" spans="24:60" x14ac:dyDescent="0.2">
      <c r="X168" s="384"/>
      <c r="AC168" s="434"/>
      <c r="AD168" s="433"/>
      <c r="AI168" s="222"/>
      <c r="AN168" s="222"/>
      <c r="AQ168" s="433"/>
      <c r="AR168" s="313"/>
      <c r="BB168" s="187"/>
      <c r="BC168" s="187"/>
      <c r="BD168" s="187"/>
      <c r="BE168" s="187"/>
      <c r="BF168" s="187"/>
      <c r="BG168" s="187"/>
      <c r="BH168" s="187"/>
    </row>
    <row r="169" spans="24:60" x14ac:dyDescent="0.2">
      <c r="X169" s="384"/>
      <c r="AC169" s="434"/>
      <c r="AD169" s="433"/>
      <c r="AI169" s="222"/>
      <c r="AN169" s="222"/>
      <c r="AQ169" s="433"/>
      <c r="AR169" s="313"/>
      <c r="BB169" s="180"/>
      <c r="BC169" s="180"/>
      <c r="BD169" s="180"/>
      <c r="BE169" s="180"/>
      <c r="BF169" s="180"/>
      <c r="BG169" s="180"/>
      <c r="BH169" s="180"/>
    </row>
    <row r="170" spans="24:60" x14ac:dyDescent="0.2">
      <c r="AR170" s="314"/>
    </row>
    <row r="171" spans="24:60" x14ac:dyDescent="0.2">
      <c r="AR171" s="314"/>
    </row>
    <row r="178" spans="1:108" s="267" customFormat="1" x14ac:dyDescent="0.2">
      <c r="K178" s="266"/>
      <c r="O178" s="79"/>
      <c r="Q178" s="79"/>
      <c r="T178" s="79"/>
      <c r="U178" s="79"/>
      <c r="V178" s="79"/>
      <c r="X178" s="79"/>
      <c r="Y178" s="112"/>
      <c r="Z178" s="112"/>
      <c r="AC178" s="112"/>
      <c r="AD178" s="112"/>
      <c r="AE178" s="112"/>
      <c r="AH178" s="112"/>
      <c r="AI178" s="112"/>
      <c r="AJ178" s="112"/>
      <c r="AM178" s="112"/>
      <c r="AN178" s="112"/>
      <c r="AO178" s="112"/>
      <c r="AQ178" s="79"/>
      <c r="AR178" s="281"/>
      <c r="AZ178" s="79"/>
    </row>
    <row r="179" spans="1:108" s="267" customFormat="1" x14ac:dyDescent="0.2">
      <c r="K179" s="266"/>
      <c r="O179" s="79"/>
      <c r="Q179" s="79"/>
      <c r="T179" s="79"/>
      <c r="U179" s="79"/>
      <c r="V179" s="79"/>
      <c r="X179" s="79"/>
      <c r="Y179" s="112"/>
      <c r="Z179" s="112"/>
      <c r="AC179" s="112"/>
      <c r="AD179" s="112"/>
      <c r="AE179" s="112"/>
      <c r="AH179" s="112"/>
      <c r="AI179" s="112"/>
      <c r="AJ179" s="112"/>
      <c r="AM179" s="112"/>
      <c r="AN179" s="112"/>
      <c r="AO179" s="112"/>
      <c r="AQ179" s="79"/>
      <c r="AR179" s="206"/>
      <c r="AZ179" s="79"/>
    </row>
    <row r="180" spans="1:108" s="267" customFormat="1" x14ac:dyDescent="0.2">
      <c r="K180" s="266"/>
      <c r="O180" s="79"/>
      <c r="Q180" s="79"/>
      <c r="T180" s="79"/>
      <c r="U180" s="79"/>
      <c r="V180" s="79"/>
      <c r="X180" s="79"/>
      <c r="Y180" s="112"/>
      <c r="Z180" s="112"/>
      <c r="AC180" s="112"/>
      <c r="AD180" s="112"/>
      <c r="AE180" s="112"/>
      <c r="AH180" s="112"/>
      <c r="AI180" s="112"/>
      <c r="AJ180" s="112"/>
      <c r="AM180" s="112"/>
      <c r="AN180" s="112"/>
      <c r="AO180" s="112"/>
      <c r="AQ180" s="79"/>
      <c r="AR180" s="281"/>
      <c r="AZ180" s="79"/>
    </row>
    <row r="181" spans="1:108" s="267" customFormat="1" x14ac:dyDescent="0.2">
      <c r="K181" s="266"/>
      <c r="O181" s="79"/>
      <c r="Q181" s="79"/>
      <c r="T181" s="79"/>
      <c r="U181" s="79"/>
      <c r="V181" s="79"/>
      <c r="X181" s="79"/>
      <c r="Y181" s="112"/>
      <c r="Z181" s="112"/>
      <c r="AC181" s="112"/>
      <c r="AD181" s="112"/>
      <c r="AE181" s="112"/>
      <c r="AH181" s="112"/>
      <c r="AI181" s="112"/>
      <c r="AJ181" s="112"/>
      <c r="AM181" s="112"/>
      <c r="AN181" s="112"/>
      <c r="AO181" s="112"/>
      <c r="AQ181" s="79"/>
      <c r="AR181" s="281"/>
      <c r="AZ181" s="79"/>
    </row>
    <row r="182" spans="1:108" s="267" customFormat="1" x14ac:dyDescent="0.2">
      <c r="K182" s="266"/>
      <c r="O182" s="79"/>
      <c r="Q182" s="79"/>
      <c r="T182" s="79"/>
      <c r="U182" s="79"/>
      <c r="V182" s="79"/>
      <c r="X182" s="79"/>
      <c r="Y182" s="112"/>
      <c r="Z182" s="112"/>
      <c r="AC182" s="112"/>
      <c r="AD182" s="112"/>
      <c r="AE182" s="112"/>
      <c r="AH182" s="112"/>
      <c r="AI182" s="112"/>
      <c r="AJ182" s="112"/>
      <c r="AM182" s="112"/>
      <c r="AN182" s="112"/>
      <c r="AO182" s="112"/>
      <c r="AQ182" s="79"/>
      <c r="AR182" s="281"/>
      <c r="AZ182" s="79"/>
    </row>
    <row r="183" spans="1:108" s="267" customFormat="1" ht="13.5" thickBot="1" x14ac:dyDescent="0.25">
      <c r="K183" s="266"/>
      <c r="O183" s="79"/>
      <c r="Q183" s="79"/>
      <c r="T183" s="79"/>
      <c r="U183" s="79"/>
      <c r="V183" s="79"/>
      <c r="X183" s="79"/>
      <c r="Y183" s="112"/>
      <c r="Z183" s="112"/>
      <c r="AC183" s="112"/>
      <c r="AD183" s="112"/>
      <c r="AE183" s="112"/>
      <c r="AH183" s="112"/>
      <c r="AI183" s="112"/>
      <c r="AJ183" s="112"/>
      <c r="AM183" s="112"/>
      <c r="AN183" s="112"/>
      <c r="AO183" s="112"/>
      <c r="AQ183" s="79"/>
      <c r="AR183" s="281"/>
      <c r="AZ183" s="79"/>
    </row>
    <row r="184" spans="1:108" ht="26.25" thickBot="1" x14ac:dyDescent="0.25">
      <c r="A184" s="268" t="s">
        <v>157</v>
      </c>
      <c r="B184" s="269"/>
      <c r="C184" s="269"/>
      <c r="D184" s="270" t="s">
        <v>153</v>
      </c>
      <c r="E184" s="271" t="s">
        <v>293</v>
      </c>
      <c r="F184" s="272"/>
      <c r="G184" s="268" t="s">
        <v>270</v>
      </c>
      <c r="H184" s="273" t="s">
        <v>271</v>
      </c>
      <c r="I184" s="273" t="s">
        <v>272</v>
      </c>
      <c r="J184" s="268" t="s">
        <v>294</v>
      </c>
      <c r="L184" s="21" t="s">
        <v>562</v>
      </c>
      <c r="N184" s="268" t="s">
        <v>25</v>
      </c>
      <c r="S184" s="268" t="s">
        <v>58</v>
      </c>
      <c r="AA184" s="281" t="s">
        <v>329</v>
      </c>
      <c r="AG184" s="281" t="s">
        <v>305</v>
      </c>
      <c r="AH184" s="115"/>
      <c r="AK184" s="281" t="s">
        <v>310</v>
      </c>
      <c r="AL184" s="281" t="s">
        <v>309</v>
      </c>
      <c r="AM184" s="115"/>
      <c r="AT184" s="315" t="s">
        <v>296</v>
      </c>
      <c r="AW184" s="436" t="s">
        <v>295</v>
      </c>
      <c r="AX184" s="437"/>
      <c r="AY184" s="438"/>
      <c r="AZ184" s="75"/>
      <c r="BA184" s="315" t="s">
        <v>161</v>
      </c>
      <c r="BB184" s="281"/>
      <c r="BC184" s="319" t="s">
        <v>298</v>
      </c>
      <c r="BD184" s="320" t="s">
        <v>297</v>
      </c>
      <c r="BE184" s="321" t="s">
        <v>446</v>
      </c>
      <c r="BF184" s="322" t="s">
        <v>461</v>
      </c>
      <c r="BG184" s="270" t="s">
        <v>161</v>
      </c>
      <c r="BH184" s="299" t="s">
        <v>299</v>
      </c>
      <c r="BJ184" s="436" t="s">
        <v>300</v>
      </c>
      <c r="BK184" s="437"/>
      <c r="BL184" s="437"/>
      <c r="BM184" s="437"/>
      <c r="BN184" s="437"/>
      <c r="BO184" s="437"/>
      <c r="BP184" s="437"/>
      <c r="BQ184" s="437"/>
      <c r="BR184" s="437"/>
      <c r="BS184" s="437"/>
      <c r="BT184" s="437"/>
      <c r="BU184" s="437"/>
      <c r="BV184" s="437"/>
      <c r="BW184" s="437"/>
      <c r="BX184" s="437"/>
      <c r="BY184" s="437"/>
      <c r="BZ184" s="437"/>
      <c r="CA184" s="437"/>
      <c r="CB184" s="438"/>
      <c r="CD184" s="364" t="s">
        <v>301</v>
      </c>
      <c r="CE184" s="365"/>
      <c r="CF184" s="365"/>
      <c r="CG184" s="365"/>
      <c r="CH184" s="365"/>
      <c r="CI184" s="365"/>
      <c r="CJ184" s="365"/>
      <c r="CK184" s="365"/>
      <c r="CL184" s="365"/>
      <c r="CM184" s="366"/>
      <c r="CO184" s="364" t="s">
        <v>302</v>
      </c>
      <c r="CP184" s="365"/>
      <c r="CQ184" s="365"/>
      <c r="CR184" s="365"/>
      <c r="CS184" s="365"/>
      <c r="CT184" s="365"/>
      <c r="CU184" s="365"/>
      <c r="CV184" s="365"/>
      <c r="CW184" s="366"/>
      <c r="CX184" s="323"/>
      <c r="CZ184" s="444" t="s">
        <v>568</v>
      </c>
      <c r="DA184" s="445"/>
      <c r="DB184" s="445"/>
      <c r="DC184" s="445"/>
      <c r="DD184" s="446"/>
    </row>
    <row r="185" spans="1:108" ht="51" x14ac:dyDescent="0.2">
      <c r="A185" s="274" t="s">
        <v>153</v>
      </c>
      <c r="B185" s="275"/>
      <c r="C185" s="275"/>
      <c r="D185" s="276" t="s">
        <v>167</v>
      </c>
      <c r="E185" s="277" t="s">
        <v>199</v>
      </c>
      <c r="F185" s="278"/>
      <c r="G185" s="274" t="s">
        <v>271</v>
      </c>
      <c r="H185" s="207" t="s">
        <v>38</v>
      </c>
      <c r="I185" s="207" t="s">
        <v>273</v>
      </c>
      <c r="J185" s="279" t="s">
        <v>115</v>
      </c>
      <c r="K185" s="280" t="s">
        <v>383</v>
      </c>
      <c r="L185" s="281" t="s">
        <v>275</v>
      </c>
      <c r="N185" s="274" t="s">
        <v>149</v>
      </c>
      <c r="S185" s="274" t="s">
        <v>288</v>
      </c>
      <c r="AA185" s="21" t="s">
        <v>330</v>
      </c>
      <c r="AG185" s="274" t="s">
        <v>306</v>
      </c>
      <c r="AH185" s="114"/>
      <c r="AK185" s="312" t="s">
        <v>304</v>
      </c>
      <c r="AL185" s="312" t="s">
        <v>311</v>
      </c>
      <c r="AM185" s="114"/>
      <c r="AT185" s="293" t="s">
        <v>152</v>
      </c>
      <c r="AW185" s="316" t="s">
        <v>87</v>
      </c>
      <c r="AX185" s="297" t="s">
        <v>88</v>
      </c>
      <c r="AY185" s="309" t="s">
        <v>89</v>
      </c>
      <c r="AZ185" s="75"/>
      <c r="BA185" s="324" t="s">
        <v>465</v>
      </c>
      <c r="BC185" s="289" t="s">
        <v>564</v>
      </c>
      <c r="BD185" s="21" t="s">
        <v>448</v>
      </c>
      <c r="BE185" s="325" t="s">
        <v>447</v>
      </c>
      <c r="BF185" s="326" t="s">
        <v>456</v>
      </c>
      <c r="BG185" s="300" t="s">
        <v>465</v>
      </c>
      <c r="BH185" s="277" t="s">
        <v>255</v>
      </c>
      <c r="BJ185" s="327" t="str">
        <f>BG205</f>
        <v>RECTORÍA</v>
      </c>
      <c r="BK185" s="265" t="str">
        <f>BG203</f>
        <v>JURIDICA</v>
      </c>
      <c r="BL185" s="265" t="str">
        <f>+BG210</f>
        <v>VICERRECTORIA_ADMINISTRATIVA_FINANCIERA</v>
      </c>
      <c r="BM185" s="328" t="str">
        <f>+BG212</f>
        <v>VICERRECTORÍA_INVESTIGACIONES_INNOVACIÓN_Y_EXTENSIÓN</v>
      </c>
      <c r="BN185" s="265" t="str">
        <f>BG209</f>
        <v>VICERRECTORÍA_ACADÉMICA</v>
      </c>
      <c r="BO185" s="328" t="str">
        <f>+BG211</f>
        <v>VICERRECTORÍA_RESPONSABILIDAD_SOCIAL_Y_BIENESTAR_UNIVERSITARIO</v>
      </c>
      <c r="BP185" s="265" t="str">
        <f>BG204</f>
        <v>PLANEACIÓN</v>
      </c>
      <c r="BQ185" s="265" t="str">
        <f>BG207</f>
        <v>RELACIONES_INTERNACIONALES</v>
      </c>
      <c r="BR185" s="265" t="str">
        <f>BG187</f>
        <v>CONTROL_INTERNO</v>
      </c>
      <c r="BS185" s="265" t="str">
        <f>BG188</f>
        <v>CONTROL_INTERNO_DISCIPLINARIO</v>
      </c>
      <c r="BT185" s="265" t="str">
        <f>BG208</f>
        <v>SECRETARIA_GENERAL</v>
      </c>
      <c r="BU185" s="265" t="str">
        <f>BG202</f>
        <v>GESTIÓN_FINANCIERA</v>
      </c>
      <c r="BV185" s="328" t="str">
        <f>BG201</f>
        <v>GESTIÓN_DE_TECNOLOGÍAS_INFORMÁTICAS_Y_SISTEMAS_DE_INFORMACIÓN</v>
      </c>
      <c r="BW185" s="328" t="str">
        <f>BG200</f>
        <v>GESTIÓN_DEL_TALENTO_HUMANO</v>
      </c>
      <c r="BX185" s="265" t="str">
        <f>BG199</f>
        <v>GESTIÓN_DE_SERVICIOS_INSTITUCIONALES</v>
      </c>
      <c r="BY185" s="328" t="str">
        <f>BG206</f>
        <v>RECURSOS_INFORMÁTICOS_Y_EDUCATIVOS_CRIE</v>
      </c>
      <c r="BZ185" s="328" t="str">
        <f>BG185</f>
        <v>ADMISIONES_REGISTRO_Y_CONTROL_ACADÉMICO</v>
      </c>
      <c r="CA185" s="265" t="str">
        <f>BG186</f>
        <v>BIBLIOTECA_E_INFORMACIÓN_CIENTIFICA</v>
      </c>
      <c r="CB185" s="329" t="s">
        <v>408</v>
      </c>
      <c r="CD185" s="330" t="s">
        <v>198</v>
      </c>
      <c r="CE185" s="331" t="s">
        <v>197</v>
      </c>
      <c r="CF185" s="332" t="s">
        <v>194</v>
      </c>
      <c r="CG185" s="332" t="s">
        <v>195</v>
      </c>
      <c r="CH185" s="332" t="s">
        <v>196</v>
      </c>
      <c r="CI185" s="332" t="s">
        <v>190</v>
      </c>
      <c r="CJ185" s="332" t="s">
        <v>437</v>
      </c>
      <c r="CK185" s="332" t="s">
        <v>192</v>
      </c>
      <c r="CL185" s="332" t="s">
        <v>191</v>
      </c>
      <c r="CM185" s="271" t="s">
        <v>193</v>
      </c>
      <c r="CO185" s="333" t="s">
        <v>290</v>
      </c>
      <c r="CP185" s="332" t="s">
        <v>258</v>
      </c>
      <c r="CQ185" s="332" t="s">
        <v>261</v>
      </c>
      <c r="CR185" s="332" t="s">
        <v>259</v>
      </c>
      <c r="CS185" s="332" t="s">
        <v>257</v>
      </c>
      <c r="CT185" s="332" t="s">
        <v>267</v>
      </c>
      <c r="CU185" s="332" t="s">
        <v>265</v>
      </c>
      <c r="CV185" s="332" t="s">
        <v>268</v>
      </c>
      <c r="CW185" s="271" t="s">
        <v>462</v>
      </c>
      <c r="CZ185" s="289" t="s">
        <v>564</v>
      </c>
      <c r="DA185" s="334" t="s">
        <v>565</v>
      </c>
      <c r="DB185" s="335" t="s">
        <v>566</v>
      </c>
      <c r="DC185" s="335" t="s">
        <v>569</v>
      </c>
      <c r="DD185" s="336" t="s">
        <v>567</v>
      </c>
    </row>
    <row r="186" spans="1:108" ht="51.75" thickBot="1" x14ac:dyDescent="0.25">
      <c r="A186" s="274" t="s">
        <v>158</v>
      </c>
      <c r="B186" s="275"/>
      <c r="C186" s="275"/>
      <c r="D186" s="276" t="s">
        <v>154</v>
      </c>
      <c r="E186" s="282" t="s">
        <v>200</v>
      </c>
      <c r="F186" s="283"/>
      <c r="G186" s="284" t="s">
        <v>272</v>
      </c>
      <c r="H186" s="207" t="s">
        <v>37</v>
      </c>
      <c r="I186" s="207" t="s">
        <v>41</v>
      </c>
      <c r="J186" s="279" t="s">
        <v>111</v>
      </c>
      <c r="K186" s="285" t="s">
        <v>384</v>
      </c>
      <c r="L186" s="281" t="s">
        <v>276</v>
      </c>
      <c r="N186" s="274" t="s">
        <v>150</v>
      </c>
      <c r="S186" s="274" t="s">
        <v>398</v>
      </c>
      <c r="AA186" s="21" t="s">
        <v>331</v>
      </c>
      <c r="AG186" s="274" t="s">
        <v>307</v>
      </c>
      <c r="AH186" s="114"/>
      <c r="AK186" s="296" t="s">
        <v>308</v>
      </c>
      <c r="AL186" s="293" t="s">
        <v>312</v>
      </c>
      <c r="AM186" s="114"/>
      <c r="AT186" s="293" t="s">
        <v>88</v>
      </c>
      <c r="AW186" s="317" t="s">
        <v>90</v>
      </c>
      <c r="AX186" s="184" t="s">
        <v>91</v>
      </c>
      <c r="AY186" s="310" t="s">
        <v>92</v>
      </c>
      <c r="AZ186" s="74"/>
      <c r="BA186" s="293" t="s">
        <v>189</v>
      </c>
      <c r="BC186" s="305" t="s">
        <v>565</v>
      </c>
      <c r="BD186" s="21" t="s">
        <v>450</v>
      </c>
      <c r="BE186" s="325" t="s">
        <v>449</v>
      </c>
      <c r="BF186" s="326" t="s">
        <v>457</v>
      </c>
      <c r="BG186" s="276" t="s">
        <v>189</v>
      </c>
      <c r="BH186" s="277" t="s">
        <v>179</v>
      </c>
      <c r="BJ186" s="289" t="s">
        <v>166</v>
      </c>
      <c r="BK186" s="335" t="s">
        <v>166</v>
      </c>
      <c r="BL186" s="335" t="s">
        <v>167</v>
      </c>
      <c r="BM186" s="335" t="s">
        <v>168</v>
      </c>
      <c r="BN186" s="335" t="s">
        <v>167</v>
      </c>
      <c r="BO186" s="335" t="s">
        <v>154</v>
      </c>
      <c r="BP186" s="335" t="s">
        <v>167</v>
      </c>
      <c r="BQ186" s="335" t="s">
        <v>155</v>
      </c>
      <c r="BR186" s="335" t="s">
        <v>169</v>
      </c>
      <c r="BS186" s="335" t="s">
        <v>169</v>
      </c>
      <c r="BT186" s="335" t="s">
        <v>166</v>
      </c>
      <c r="BU186" s="335" t="s">
        <v>166</v>
      </c>
      <c r="BV186" s="335" t="s">
        <v>166</v>
      </c>
      <c r="BW186" s="335" t="s">
        <v>166</v>
      </c>
      <c r="BX186" s="335" t="s">
        <v>166</v>
      </c>
      <c r="BY186" s="335" t="s">
        <v>166</v>
      </c>
      <c r="BZ186" s="335" t="s">
        <v>154</v>
      </c>
      <c r="CA186" s="335" t="s">
        <v>154</v>
      </c>
      <c r="CB186" s="277" t="s">
        <v>170</v>
      </c>
      <c r="CD186" s="289" t="s">
        <v>154</v>
      </c>
      <c r="CE186" s="335" t="s">
        <v>154</v>
      </c>
      <c r="CF186" s="335" t="s">
        <v>154</v>
      </c>
      <c r="CG186" s="335" t="s">
        <v>154</v>
      </c>
      <c r="CH186" s="335" t="s">
        <v>154</v>
      </c>
      <c r="CI186" s="335" t="s">
        <v>154</v>
      </c>
      <c r="CJ186" s="335" t="s">
        <v>154</v>
      </c>
      <c r="CK186" s="335" t="s">
        <v>154</v>
      </c>
      <c r="CL186" s="335" t="s">
        <v>154</v>
      </c>
      <c r="CM186" s="277" t="s">
        <v>154</v>
      </c>
      <c r="CO186" s="294" t="s">
        <v>171</v>
      </c>
      <c r="CP186" s="337" t="s">
        <v>171</v>
      </c>
      <c r="CQ186" s="337" t="s">
        <v>171</v>
      </c>
      <c r="CR186" s="337" t="s">
        <v>171</v>
      </c>
      <c r="CS186" s="337" t="s">
        <v>171</v>
      </c>
      <c r="CT186" s="337" t="s">
        <v>171</v>
      </c>
      <c r="CU186" s="337" t="s">
        <v>171</v>
      </c>
      <c r="CV186" s="337" t="s">
        <v>171</v>
      </c>
      <c r="CW186" s="295" t="s">
        <v>171</v>
      </c>
      <c r="CZ186" s="338" t="s">
        <v>447</v>
      </c>
      <c r="DA186" s="339" t="s">
        <v>567</v>
      </c>
      <c r="DB186" s="339" t="s">
        <v>451</v>
      </c>
      <c r="DC186" s="339" t="s">
        <v>453</v>
      </c>
      <c r="DD186" s="340" t="s">
        <v>454</v>
      </c>
    </row>
    <row r="187" spans="1:108" ht="64.5" thickBot="1" x14ac:dyDescent="0.25">
      <c r="A187" s="284" t="s">
        <v>382</v>
      </c>
      <c r="B187" s="286"/>
      <c r="C187" s="286"/>
      <c r="D187" s="276" t="s">
        <v>168</v>
      </c>
      <c r="E187" s="282" t="s">
        <v>201</v>
      </c>
      <c r="F187" s="287"/>
      <c r="H187" s="207" t="s">
        <v>234</v>
      </c>
      <c r="I187" s="207" t="s">
        <v>538</v>
      </c>
      <c r="J187" s="279" t="s">
        <v>143</v>
      </c>
      <c r="K187" s="288" t="s">
        <v>397</v>
      </c>
      <c r="N187" s="274" t="s">
        <v>105</v>
      </c>
      <c r="S187" s="274" t="s">
        <v>333</v>
      </c>
      <c r="AA187" s="21" t="s">
        <v>332</v>
      </c>
      <c r="AG187" s="184"/>
      <c r="AH187" s="114"/>
      <c r="AL187" s="293" t="s">
        <v>313</v>
      </c>
      <c r="AM187" s="114"/>
      <c r="AT187" s="296" t="s">
        <v>89</v>
      </c>
      <c r="AW187" s="317"/>
      <c r="AX187" s="184" t="s">
        <v>93</v>
      </c>
      <c r="AY187" s="310" t="s">
        <v>91</v>
      </c>
      <c r="AZ187" s="74"/>
      <c r="BA187" s="293" t="s">
        <v>188</v>
      </c>
      <c r="BC187" s="289" t="s">
        <v>566</v>
      </c>
      <c r="BD187" s="21" t="s">
        <v>452</v>
      </c>
      <c r="BE187" s="325" t="s">
        <v>451</v>
      </c>
      <c r="BF187" s="341" t="s">
        <v>458</v>
      </c>
      <c r="BG187" s="276" t="s">
        <v>188</v>
      </c>
      <c r="BH187" s="277" t="s">
        <v>177</v>
      </c>
      <c r="BJ187" s="289" t="s">
        <v>167</v>
      </c>
      <c r="BK187" s="335"/>
      <c r="BL187" s="335" t="s">
        <v>166</v>
      </c>
      <c r="BM187" s="335" t="s">
        <v>171</v>
      </c>
      <c r="BN187" s="335" t="s">
        <v>154</v>
      </c>
      <c r="BO187" s="335" t="s">
        <v>165</v>
      </c>
      <c r="BP187" s="335" t="s">
        <v>166</v>
      </c>
      <c r="BQ187" s="335"/>
      <c r="BR187" s="335"/>
      <c r="BS187" s="335"/>
      <c r="BT187" s="335"/>
      <c r="BU187" s="335"/>
      <c r="BV187" s="335"/>
      <c r="BW187" s="335" t="s">
        <v>165</v>
      </c>
      <c r="BX187" s="335" t="s">
        <v>169</v>
      </c>
      <c r="BY187" s="335"/>
      <c r="BZ187" s="335"/>
      <c r="CA187" s="335"/>
      <c r="CB187" s="277"/>
      <c r="CD187" s="289" t="s">
        <v>168</v>
      </c>
      <c r="CE187" s="335" t="s">
        <v>168</v>
      </c>
      <c r="CF187" s="335" t="s">
        <v>168</v>
      </c>
      <c r="CG187" s="335" t="s">
        <v>168</v>
      </c>
      <c r="CH187" s="335" t="s">
        <v>168</v>
      </c>
      <c r="CI187" s="335" t="s">
        <v>168</v>
      </c>
      <c r="CJ187" s="335" t="s">
        <v>168</v>
      </c>
      <c r="CK187" s="335" t="s">
        <v>168</v>
      </c>
      <c r="CL187" s="335" t="s">
        <v>168</v>
      </c>
      <c r="CM187" s="277" t="s">
        <v>168</v>
      </c>
      <c r="CZ187" s="29"/>
      <c r="DA187" s="29"/>
      <c r="DB187" s="29"/>
      <c r="DC187" s="29"/>
      <c r="DD187" s="29"/>
    </row>
    <row r="188" spans="1:108" ht="51" x14ac:dyDescent="0.2">
      <c r="D188" s="289" t="s">
        <v>171</v>
      </c>
      <c r="E188" s="282" t="s">
        <v>202</v>
      </c>
      <c r="F188" s="287"/>
      <c r="H188" s="207" t="s">
        <v>36</v>
      </c>
      <c r="I188" s="207" t="s">
        <v>40</v>
      </c>
      <c r="J188" s="274" t="s">
        <v>112</v>
      </c>
      <c r="N188" s="274" t="s">
        <v>151</v>
      </c>
      <c r="S188" s="274" t="s">
        <v>326</v>
      </c>
      <c r="AG188" s="184"/>
      <c r="AH188" s="114"/>
      <c r="AL188" s="293" t="s">
        <v>464</v>
      </c>
      <c r="AM188" s="114"/>
      <c r="AW188" s="317"/>
      <c r="AX188" s="184" t="s">
        <v>94</v>
      </c>
      <c r="AY188" s="310" t="s">
        <v>93</v>
      </c>
      <c r="AZ188" s="74"/>
      <c r="BA188" s="293" t="s">
        <v>182</v>
      </c>
      <c r="BC188" s="289" t="s">
        <v>569</v>
      </c>
      <c r="BD188" s="21" t="s">
        <v>160</v>
      </c>
      <c r="BE188" s="325" t="s">
        <v>453</v>
      </c>
      <c r="BF188" s="326" t="s">
        <v>459</v>
      </c>
      <c r="BG188" s="276" t="s">
        <v>182</v>
      </c>
      <c r="BH188" s="277" t="s">
        <v>173</v>
      </c>
      <c r="BJ188" s="289"/>
      <c r="BK188" s="335"/>
      <c r="BL188" s="335" t="s">
        <v>171</v>
      </c>
      <c r="BM188" s="335" t="s">
        <v>154</v>
      </c>
      <c r="BN188" s="335" t="s">
        <v>156</v>
      </c>
      <c r="BO188" s="335"/>
      <c r="BP188" s="335" t="s">
        <v>170</v>
      </c>
      <c r="BQ188" s="335"/>
      <c r="BR188" s="335"/>
      <c r="BS188" s="335"/>
      <c r="BT188" s="335"/>
      <c r="BU188" s="335"/>
      <c r="BV188" s="335"/>
      <c r="BW188" s="335"/>
      <c r="BX188" s="335"/>
      <c r="BY188" s="335"/>
      <c r="BZ188" s="335"/>
      <c r="CA188" s="335"/>
      <c r="CB188" s="277"/>
      <c r="CD188" s="289" t="s">
        <v>171</v>
      </c>
      <c r="CE188" s="335" t="s">
        <v>171</v>
      </c>
      <c r="CF188" s="335" t="s">
        <v>171</v>
      </c>
      <c r="CG188" s="335" t="s">
        <v>171</v>
      </c>
      <c r="CH188" s="335" t="s">
        <v>171</v>
      </c>
      <c r="CI188" s="335" t="s">
        <v>171</v>
      </c>
      <c r="CJ188" s="335" t="s">
        <v>171</v>
      </c>
      <c r="CK188" s="335" t="s">
        <v>171</v>
      </c>
      <c r="CL188" s="335" t="s">
        <v>171</v>
      </c>
      <c r="CM188" s="277" t="s">
        <v>171</v>
      </c>
      <c r="CZ188" s="29"/>
      <c r="DA188" s="29"/>
      <c r="DB188" s="29"/>
      <c r="DC188" s="29"/>
      <c r="DD188" s="29"/>
    </row>
    <row r="189" spans="1:108" ht="64.5" thickBot="1" x14ac:dyDescent="0.25">
      <c r="D189" s="289" t="s">
        <v>166</v>
      </c>
      <c r="E189" s="277" t="s">
        <v>203</v>
      </c>
      <c r="F189" s="184"/>
      <c r="H189" s="207" t="s">
        <v>35</v>
      </c>
      <c r="I189" s="207" t="s">
        <v>39</v>
      </c>
      <c r="J189" s="274" t="s">
        <v>146</v>
      </c>
      <c r="N189" s="284" t="s">
        <v>128</v>
      </c>
      <c r="S189" s="284" t="s">
        <v>327</v>
      </c>
      <c r="AL189" s="293" t="s">
        <v>314</v>
      </c>
      <c r="AM189" s="114"/>
      <c r="AW189" s="318"/>
      <c r="AX189" s="308"/>
      <c r="AY189" s="311" t="s">
        <v>94</v>
      </c>
      <c r="AZ189" s="74"/>
      <c r="BA189" s="215" t="s">
        <v>198</v>
      </c>
      <c r="BC189" s="304" t="s">
        <v>567</v>
      </c>
      <c r="BD189" s="308" t="s">
        <v>455</v>
      </c>
      <c r="BE189" s="342" t="s">
        <v>454</v>
      </c>
      <c r="BF189" s="343" t="s">
        <v>460</v>
      </c>
      <c r="BG189" s="301" t="s">
        <v>198</v>
      </c>
      <c r="BH189" s="277" t="s">
        <v>291</v>
      </c>
      <c r="BJ189" s="294"/>
      <c r="BK189" s="335"/>
      <c r="BL189" s="335" t="s">
        <v>165</v>
      </c>
      <c r="BM189" s="335" t="s">
        <v>170</v>
      </c>
      <c r="BN189" s="335" t="s">
        <v>170</v>
      </c>
      <c r="BO189" s="335"/>
      <c r="BP189" s="335"/>
      <c r="BQ189" s="335"/>
      <c r="BR189" s="335"/>
      <c r="BS189" s="335"/>
      <c r="BT189" s="335"/>
      <c r="BU189" s="335"/>
      <c r="BV189" s="335"/>
      <c r="BW189" s="335"/>
      <c r="BX189" s="335"/>
      <c r="BY189" s="335"/>
      <c r="BZ189" s="335"/>
      <c r="CA189" s="335"/>
      <c r="CB189" s="277"/>
      <c r="CD189" s="294" t="s">
        <v>166</v>
      </c>
      <c r="CE189" s="337" t="s">
        <v>166</v>
      </c>
      <c r="CF189" s="337" t="s">
        <v>166</v>
      </c>
      <c r="CG189" s="337" t="s">
        <v>166</v>
      </c>
      <c r="CH189" s="337" t="s">
        <v>166</v>
      </c>
      <c r="CI189" s="337" t="s">
        <v>166</v>
      </c>
      <c r="CJ189" s="337" t="s">
        <v>166</v>
      </c>
      <c r="CK189" s="337" t="s">
        <v>166</v>
      </c>
      <c r="CL189" s="337" t="s">
        <v>166</v>
      </c>
      <c r="CM189" s="295" t="s">
        <v>166</v>
      </c>
      <c r="CZ189" s="29"/>
      <c r="DA189" s="29"/>
      <c r="DB189" s="29"/>
      <c r="DC189" s="29"/>
      <c r="DD189" s="29"/>
    </row>
    <row r="190" spans="1:108" ht="51.75" thickBot="1" x14ac:dyDescent="0.25">
      <c r="D190" s="289" t="s">
        <v>169</v>
      </c>
      <c r="E190" s="277" t="s">
        <v>206</v>
      </c>
      <c r="F190" s="184"/>
      <c r="H190" s="208" t="s">
        <v>34</v>
      </c>
      <c r="I190" s="208" t="s">
        <v>233</v>
      </c>
      <c r="J190" s="274" t="s">
        <v>108</v>
      </c>
      <c r="AL190" s="293" t="s">
        <v>315</v>
      </c>
      <c r="AM190" s="114"/>
      <c r="BA190" s="215" t="s">
        <v>197</v>
      </c>
      <c r="BG190" s="302" t="s">
        <v>197</v>
      </c>
      <c r="BH190" s="277" t="s">
        <v>472</v>
      </c>
      <c r="BK190" s="337"/>
      <c r="BL190" s="344" t="s">
        <v>169</v>
      </c>
      <c r="BM190" s="337"/>
      <c r="BN190" s="337" t="s">
        <v>165</v>
      </c>
      <c r="BO190" s="337"/>
      <c r="BP190" s="337"/>
      <c r="BQ190" s="337"/>
      <c r="BR190" s="337"/>
      <c r="BS190" s="337"/>
      <c r="BT190" s="337"/>
      <c r="BU190" s="337"/>
      <c r="BV190" s="337"/>
      <c r="BW190" s="337"/>
      <c r="BX190" s="337"/>
      <c r="BY190" s="337"/>
      <c r="BZ190" s="337"/>
      <c r="CA190" s="337"/>
      <c r="CB190" s="295"/>
      <c r="CZ190" s="29"/>
      <c r="DA190" s="29"/>
      <c r="DB190" s="29"/>
      <c r="DC190" s="29"/>
      <c r="DD190" s="29"/>
    </row>
    <row r="191" spans="1:108" ht="77.25" thickBot="1" x14ac:dyDescent="0.25">
      <c r="D191" s="289" t="s">
        <v>170</v>
      </c>
      <c r="E191" s="277" t="s">
        <v>207</v>
      </c>
      <c r="F191" s="184"/>
      <c r="H191" s="207" t="s">
        <v>113</v>
      </c>
      <c r="J191" s="274" t="s">
        <v>110</v>
      </c>
      <c r="K191" s="209" t="s">
        <v>26</v>
      </c>
      <c r="L191" s="210"/>
      <c r="M191" s="210"/>
      <c r="N191" s="210"/>
      <c r="O191" s="210"/>
      <c r="P191" s="210"/>
      <c r="Q191" s="210"/>
      <c r="R191" s="210"/>
      <c r="S191" s="210"/>
      <c r="T191" s="210"/>
      <c r="U191" s="210"/>
      <c r="V191" s="210"/>
      <c r="W191" s="210"/>
      <c r="X191" s="210"/>
      <c r="Y191" s="210"/>
      <c r="Z191" s="210"/>
      <c r="AA191" s="210"/>
      <c r="AB191" s="210"/>
      <c r="AC191" s="210"/>
      <c r="AD191" s="210"/>
      <c r="AE191" s="210"/>
      <c r="AF191" s="210"/>
      <c r="AG191" s="211"/>
      <c r="AH191" s="212"/>
      <c r="AI191" s="213"/>
      <c r="AJ191" s="213"/>
      <c r="AK191" s="206"/>
      <c r="AL191" s="293" t="s">
        <v>316</v>
      </c>
      <c r="AM191" s="214"/>
      <c r="AN191" s="213"/>
      <c r="AO191" s="213"/>
      <c r="AP191" s="206"/>
      <c r="AQ191" s="206"/>
      <c r="AS191" s="206"/>
      <c r="AT191" s="206"/>
      <c r="BA191" s="293" t="s">
        <v>194</v>
      </c>
      <c r="BG191" s="289" t="s">
        <v>194</v>
      </c>
      <c r="BH191" s="277" t="s">
        <v>473</v>
      </c>
      <c r="BL191" s="337" t="s">
        <v>170</v>
      </c>
      <c r="BN191" s="184"/>
      <c r="BO191" s="184"/>
    </row>
    <row r="192" spans="1:108" ht="39" thickBot="1" x14ac:dyDescent="0.25">
      <c r="D192" s="289" t="s">
        <v>155</v>
      </c>
      <c r="E192" s="277" t="s">
        <v>205</v>
      </c>
      <c r="F192" s="184"/>
      <c r="J192" s="274" t="s">
        <v>109</v>
      </c>
      <c r="K192" s="290" t="s">
        <v>115</v>
      </c>
      <c r="L192" s="291" t="s">
        <v>111</v>
      </c>
      <c r="M192" s="291" t="s">
        <v>143</v>
      </c>
      <c r="N192" s="291" t="s">
        <v>112</v>
      </c>
      <c r="O192" s="78" t="s">
        <v>146</v>
      </c>
      <c r="P192" s="309" t="s">
        <v>108</v>
      </c>
      <c r="Q192" s="35"/>
      <c r="R192" s="291" t="s">
        <v>110</v>
      </c>
      <c r="S192" s="291" t="s">
        <v>109</v>
      </c>
      <c r="T192" s="78" t="s">
        <v>114</v>
      </c>
      <c r="W192" s="291" t="s">
        <v>106</v>
      </c>
      <c r="X192" s="75"/>
      <c r="Y192" s="113"/>
      <c r="Z192" s="113"/>
      <c r="AA192" s="297"/>
      <c r="AB192" s="297"/>
      <c r="AC192" s="113"/>
      <c r="AF192" s="291" t="s">
        <v>147</v>
      </c>
      <c r="AG192" s="291" t="s">
        <v>42</v>
      </c>
      <c r="AH192" s="113"/>
      <c r="AL192" s="215" t="s">
        <v>317</v>
      </c>
      <c r="AM192" s="114"/>
      <c r="AX192" s="281"/>
      <c r="AY192" s="281"/>
      <c r="AZ192" s="35"/>
      <c r="BA192" s="293" t="s">
        <v>195</v>
      </c>
      <c r="BB192" s="281"/>
      <c r="BC192" s="281"/>
      <c r="BD192" s="281"/>
      <c r="BE192" s="281"/>
      <c r="BF192" s="281"/>
      <c r="BG192" s="289" t="s">
        <v>195</v>
      </c>
      <c r="BH192" s="277" t="s">
        <v>474</v>
      </c>
    </row>
    <row r="193" spans="4:60" ht="64.5" thickBot="1" x14ac:dyDescent="0.25">
      <c r="D193" s="289" t="s">
        <v>156</v>
      </c>
      <c r="E193" s="277" t="s">
        <v>418</v>
      </c>
      <c r="F193" s="184"/>
      <c r="J193" s="274" t="s">
        <v>114</v>
      </c>
      <c r="K193" s="292" t="s">
        <v>140</v>
      </c>
      <c r="L193" s="293" t="s">
        <v>140</v>
      </c>
      <c r="M193" s="293" t="s">
        <v>140</v>
      </c>
      <c r="N193" s="293" t="s">
        <v>140</v>
      </c>
      <c r="O193" s="76" t="s">
        <v>140</v>
      </c>
      <c r="P193" s="310" t="s">
        <v>140</v>
      </c>
      <c r="R193" s="293" t="s">
        <v>140</v>
      </c>
      <c r="S193" s="293" t="s">
        <v>140</v>
      </c>
      <c r="T193" s="76" t="s">
        <v>140</v>
      </c>
      <c r="W193" s="293" t="s">
        <v>140</v>
      </c>
      <c r="X193" s="74"/>
      <c r="Y193" s="114"/>
      <c r="Z193" s="114"/>
      <c r="AA193" s="184"/>
      <c r="AB193" s="184"/>
      <c r="AC193" s="114"/>
      <c r="AF193" s="293" t="s">
        <v>140</v>
      </c>
      <c r="AG193" s="293" t="s">
        <v>140</v>
      </c>
      <c r="AH193" s="114"/>
      <c r="AL193" s="293" t="s">
        <v>318</v>
      </c>
      <c r="AM193" s="114"/>
      <c r="AX193" s="281"/>
      <c r="BA193" s="293" t="s">
        <v>196</v>
      </c>
      <c r="BC193" s="364" t="s">
        <v>382</v>
      </c>
      <c r="BD193" s="366"/>
      <c r="BG193" s="289" t="s">
        <v>196</v>
      </c>
      <c r="BH193" s="277" t="s">
        <v>475</v>
      </c>
    </row>
    <row r="194" spans="4:60" ht="39" thickBot="1" x14ac:dyDescent="0.25">
      <c r="D194" s="294" t="s">
        <v>165</v>
      </c>
      <c r="E194" s="295" t="s">
        <v>204</v>
      </c>
      <c r="F194" s="184"/>
      <c r="J194" s="274" t="s">
        <v>106</v>
      </c>
      <c r="K194" s="292" t="s">
        <v>144</v>
      </c>
      <c r="L194" s="293" t="s">
        <v>144</v>
      </c>
      <c r="M194" s="293" t="s">
        <v>144</v>
      </c>
      <c r="N194" s="293" t="s">
        <v>144</v>
      </c>
      <c r="O194" s="76" t="s">
        <v>144</v>
      </c>
      <c r="P194" s="310" t="s">
        <v>144</v>
      </c>
      <c r="R194" s="293" t="s">
        <v>144</v>
      </c>
      <c r="S194" s="293" t="s">
        <v>144</v>
      </c>
      <c r="T194" s="76" t="s">
        <v>141</v>
      </c>
      <c r="W194" s="293" t="s">
        <v>144</v>
      </c>
      <c r="X194" s="74"/>
      <c r="Y194" s="114"/>
      <c r="Z194" s="114"/>
      <c r="AA194" s="184"/>
      <c r="AB194" s="184"/>
      <c r="AC194" s="114"/>
      <c r="AF194" s="293" t="s">
        <v>144</v>
      </c>
      <c r="AG194" s="293" t="s">
        <v>144</v>
      </c>
      <c r="AH194" s="114"/>
      <c r="AL194" s="296" t="s">
        <v>319</v>
      </c>
      <c r="BA194" s="293" t="s">
        <v>190</v>
      </c>
      <c r="BC194" s="306" t="s">
        <v>268</v>
      </c>
      <c r="BD194" s="307" t="s">
        <v>266</v>
      </c>
      <c r="BG194" s="289" t="s">
        <v>190</v>
      </c>
      <c r="BH194" s="277" t="s">
        <v>476</v>
      </c>
    </row>
    <row r="195" spans="4:60" ht="26.25" thickBot="1" x14ac:dyDescent="0.25">
      <c r="D195" s="184"/>
      <c r="E195" s="184"/>
      <c r="F195" s="184"/>
      <c r="J195" s="274" t="s">
        <v>148</v>
      </c>
      <c r="K195" s="292" t="s">
        <v>141</v>
      </c>
      <c r="L195" s="293" t="s">
        <v>141</v>
      </c>
      <c r="M195" s="296" t="s">
        <v>141</v>
      </c>
      <c r="N195" s="293" t="s">
        <v>141</v>
      </c>
      <c r="O195" s="76" t="s">
        <v>141</v>
      </c>
      <c r="P195" s="310" t="s">
        <v>141</v>
      </c>
      <c r="R195" s="293" t="s">
        <v>141</v>
      </c>
      <c r="S195" s="293" t="s">
        <v>141</v>
      </c>
      <c r="T195" s="77" t="s">
        <v>142</v>
      </c>
      <c r="W195" s="293" t="s">
        <v>141</v>
      </c>
      <c r="X195" s="74"/>
      <c r="Y195" s="114"/>
      <c r="Z195" s="114"/>
      <c r="AA195" s="184"/>
      <c r="AB195" s="184"/>
      <c r="AC195" s="114"/>
      <c r="AF195" s="293" t="s">
        <v>141</v>
      </c>
      <c r="AG195" s="293" t="s">
        <v>141</v>
      </c>
      <c r="AH195" s="114"/>
      <c r="BA195" s="293" t="s">
        <v>437</v>
      </c>
      <c r="BC195" s="289" t="s">
        <v>258</v>
      </c>
      <c r="BD195" s="277" t="s">
        <v>256</v>
      </c>
      <c r="BG195" s="289" t="s">
        <v>437</v>
      </c>
      <c r="BH195" s="277" t="s">
        <v>180</v>
      </c>
    </row>
    <row r="196" spans="4:60" ht="26.25" thickBot="1" x14ac:dyDescent="0.25">
      <c r="D196" s="297"/>
      <c r="E196" s="297"/>
      <c r="F196" s="297"/>
      <c r="J196" s="284"/>
      <c r="K196" s="292" t="s">
        <v>145</v>
      </c>
      <c r="L196" s="293" t="s">
        <v>145</v>
      </c>
      <c r="N196" s="293" t="s">
        <v>145</v>
      </c>
      <c r="P196" s="310" t="s">
        <v>145</v>
      </c>
      <c r="R196" s="293" t="s">
        <v>145</v>
      </c>
      <c r="S196" s="293" t="s">
        <v>145</v>
      </c>
      <c r="W196" s="293" t="s">
        <v>145</v>
      </c>
      <c r="X196" s="74"/>
      <c r="Y196" s="114"/>
      <c r="Z196" s="114"/>
      <c r="AA196" s="184"/>
      <c r="AB196" s="184"/>
      <c r="AC196" s="114"/>
      <c r="AF196" s="293" t="s">
        <v>145</v>
      </c>
      <c r="AG196" s="293" t="s">
        <v>145</v>
      </c>
      <c r="AH196" s="114"/>
      <c r="BA196" s="293" t="s">
        <v>192</v>
      </c>
      <c r="BC196" s="289" t="s">
        <v>261</v>
      </c>
      <c r="BD196" s="277" t="s">
        <v>262</v>
      </c>
      <c r="BG196" s="289" t="s">
        <v>192</v>
      </c>
      <c r="BH196" s="277" t="s">
        <v>477</v>
      </c>
    </row>
    <row r="197" spans="4:60" ht="26.25" thickBot="1" x14ac:dyDescent="0.25">
      <c r="D197" s="184"/>
      <c r="E197" s="216"/>
      <c r="F197" s="216"/>
      <c r="K197" s="298" t="s">
        <v>142</v>
      </c>
      <c r="L197" s="296" t="s">
        <v>142</v>
      </c>
      <c r="N197" s="296" t="s">
        <v>142</v>
      </c>
      <c r="P197" s="311" t="s">
        <v>142</v>
      </c>
      <c r="R197" s="296" t="s">
        <v>142</v>
      </c>
      <c r="S197" s="296" t="s">
        <v>142</v>
      </c>
      <c r="W197" s="296" t="s">
        <v>142</v>
      </c>
      <c r="X197" s="74"/>
      <c r="Y197" s="114"/>
      <c r="Z197" s="114"/>
      <c r="AA197" s="184"/>
      <c r="AB197" s="184"/>
      <c r="AC197" s="114"/>
      <c r="AF197" s="296" t="s">
        <v>142</v>
      </c>
      <c r="AG197" s="296" t="s">
        <v>142</v>
      </c>
      <c r="AH197" s="114"/>
      <c r="AX197" s="281"/>
      <c r="BA197" s="293" t="s">
        <v>191</v>
      </c>
      <c r="BC197" s="289" t="s">
        <v>259</v>
      </c>
      <c r="BD197" s="277" t="s">
        <v>263</v>
      </c>
      <c r="BG197" s="289" t="s">
        <v>191</v>
      </c>
      <c r="BH197" s="277" t="s">
        <v>292</v>
      </c>
    </row>
    <row r="198" spans="4:60" ht="25.5" x14ac:dyDescent="0.2">
      <c r="D198" s="184"/>
      <c r="E198" s="217"/>
      <c r="F198" s="217"/>
      <c r="BA198" s="293" t="s">
        <v>193</v>
      </c>
      <c r="BC198" s="289" t="s">
        <v>290</v>
      </c>
      <c r="BD198" s="277" t="s">
        <v>264</v>
      </c>
      <c r="BG198" s="289" t="s">
        <v>193</v>
      </c>
      <c r="BH198" s="277" t="s">
        <v>478</v>
      </c>
    </row>
    <row r="199" spans="4:60" ht="25.5" x14ac:dyDescent="0.2">
      <c r="D199" s="184"/>
      <c r="E199" s="217"/>
      <c r="F199" s="217"/>
      <c r="BA199" s="293" t="s">
        <v>187</v>
      </c>
      <c r="BC199" s="289" t="s">
        <v>257</v>
      </c>
      <c r="BD199" s="277" t="s">
        <v>469</v>
      </c>
      <c r="BG199" s="289" t="s">
        <v>187</v>
      </c>
      <c r="BH199" s="277" t="s">
        <v>252</v>
      </c>
    </row>
    <row r="200" spans="4:60" ht="25.5" x14ac:dyDescent="0.2">
      <c r="D200" s="184"/>
      <c r="E200" s="216"/>
      <c r="F200" s="216"/>
      <c r="BA200" s="345" t="s">
        <v>466</v>
      </c>
      <c r="BC200" s="289" t="s">
        <v>267</v>
      </c>
      <c r="BD200" s="307" t="s">
        <v>266</v>
      </c>
      <c r="BG200" s="303" t="s">
        <v>466</v>
      </c>
      <c r="BH200" s="277" t="s">
        <v>254</v>
      </c>
    </row>
    <row r="201" spans="4:60" ht="51" x14ac:dyDescent="0.2">
      <c r="D201" s="184"/>
      <c r="E201" s="216"/>
      <c r="F201" s="216"/>
      <c r="BA201" s="345" t="s">
        <v>467</v>
      </c>
      <c r="BC201" s="289" t="s">
        <v>462</v>
      </c>
      <c r="BD201" s="277" t="s">
        <v>463</v>
      </c>
      <c r="BG201" s="303" t="s">
        <v>467</v>
      </c>
      <c r="BH201" s="277" t="s">
        <v>176</v>
      </c>
    </row>
    <row r="202" spans="4:60" ht="25.5" x14ac:dyDescent="0.2">
      <c r="D202" s="184"/>
      <c r="E202" s="216"/>
      <c r="F202" s="216"/>
      <c r="BA202" s="293" t="s">
        <v>186</v>
      </c>
      <c r="BC202" s="289" t="s">
        <v>265</v>
      </c>
      <c r="BD202" s="277" t="s">
        <v>181</v>
      </c>
      <c r="BG202" s="289" t="s">
        <v>186</v>
      </c>
      <c r="BH202" s="277" t="s">
        <v>417</v>
      </c>
    </row>
    <row r="203" spans="4:60" ht="38.25" x14ac:dyDescent="0.2">
      <c r="D203" s="184"/>
      <c r="E203" s="216"/>
      <c r="F203" s="216"/>
      <c r="BA203" s="293" t="s">
        <v>268</v>
      </c>
      <c r="BG203" s="289" t="s">
        <v>163</v>
      </c>
      <c r="BH203" s="277" t="s">
        <v>174</v>
      </c>
    </row>
    <row r="204" spans="4:60" ht="25.5" x14ac:dyDescent="0.2">
      <c r="D204" s="184"/>
      <c r="E204" s="184"/>
      <c r="F204" s="184"/>
      <c r="BA204" s="293" t="s">
        <v>470</v>
      </c>
      <c r="BG204" s="289" t="s">
        <v>164</v>
      </c>
      <c r="BH204" s="277" t="s">
        <v>251</v>
      </c>
    </row>
    <row r="205" spans="4:60" x14ac:dyDescent="0.2">
      <c r="BA205" s="293" t="s">
        <v>163</v>
      </c>
      <c r="BG205" s="289" t="s">
        <v>162</v>
      </c>
      <c r="BH205" s="277" t="s">
        <v>172</v>
      </c>
    </row>
    <row r="206" spans="4:60" ht="25.5" x14ac:dyDescent="0.2">
      <c r="BA206" s="293" t="s">
        <v>258</v>
      </c>
      <c r="BG206" s="303" t="s">
        <v>468</v>
      </c>
      <c r="BH206" s="277" t="s">
        <v>178</v>
      </c>
    </row>
    <row r="207" spans="4:60" ht="38.25" x14ac:dyDescent="0.2">
      <c r="BA207" s="293" t="s">
        <v>471</v>
      </c>
      <c r="BG207" s="289" t="s">
        <v>183</v>
      </c>
      <c r="BH207" s="277" t="s">
        <v>479</v>
      </c>
    </row>
    <row r="208" spans="4:60" ht="38.25" x14ac:dyDescent="0.2">
      <c r="BA208" s="293" t="s">
        <v>259</v>
      </c>
      <c r="BG208" s="289" t="s">
        <v>184</v>
      </c>
      <c r="BH208" s="277" t="s">
        <v>175</v>
      </c>
    </row>
    <row r="209" spans="1:60" ht="51" x14ac:dyDescent="0.2">
      <c r="O209" s="35"/>
      <c r="BA209" s="293" t="s">
        <v>260</v>
      </c>
      <c r="BG209" s="289" t="s">
        <v>185</v>
      </c>
      <c r="BH209" s="277" t="s">
        <v>253</v>
      </c>
    </row>
    <row r="210" spans="1:60" ht="25.5" x14ac:dyDescent="0.2">
      <c r="BA210" s="293" t="s">
        <v>257</v>
      </c>
      <c r="BG210" s="289" t="s">
        <v>552</v>
      </c>
      <c r="BH210" s="277" t="s">
        <v>160</v>
      </c>
    </row>
    <row r="211" spans="1:60" ht="25.5" x14ac:dyDescent="0.2">
      <c r="BA211" s="293" t="s">
        <v>267</v>
      </c>
      <c r="BG211" s="304" t="s">
        <v>557</v>
      </c>
      <c r="BH211" s="277" t="s">
        <v>555</v>
      </c>
    </row>
    <row r="212" spans="1:60" ht="39" thickBot="1" x14ac:dyDescent="0.25">
      <c r="BA212" s="293" t="s">
        <v>550</v>
      </c>
      <c r="BG212" s="305" t="s">
        <v>558</v>
      </c>
      <c r="BH212" s="295" t="s">
        <v>556</v>
      </c>
    </row>
    <row r="213" spans="1:60" ht="39" thickBot="1" x14ac:dyDescent="0.25">
      <c r="BA213" s="293" t="s">
        <v>265</v>
      </c>
    </row>
    <row r="214" spans="1:60" x14ac:dyDescent="0.2">
      <c r="A214" s="270" t="s">
        <v>161</v>
      </c>
      <c r="B214" s="299" t="s">
        <v>299</v>
      </c>
      <c r="BA214" s="293" t="s">
        <v>164</v>
      </c>
    </row>
    <row r="215" spans="1:60" ht="38.25" x14ac:dyDescent="0.2">
      <c r="A215" s="300" t="s">
        <v>465</v>
      </c>
      <c r="B215" s="277" t="s">
        <v>255</v>
      </c>
      <c r="BA215" s="293" t="s">
        <v>162</v>
      </c>
    </row>
    <row r="216" spans="1:60" ht="38.25" x14ac:dyDescent="0.2">
      <c r="A216" s="276" t="s">
        <v>189</v>
      </c>
      <c r="B216" s="277" t="s">
        <v>179</v>
      </c>
      <c r="BA216" s="346" t="s">
        <v>551</v>
      </c>
    </row>
    <row r="217" spans="1:60" ht="25.5" x14ac:dyDescent="0.2">
      <c r="A217" s="276" t="s">
        <v>188</v>
      </c>
      <c r="B217" s="277" t="s">
        <v>177</v>
      </c>
      <c r="BA217" s="293" t="s">
        <v>183</v>
      </c>
    </row>
    <row r="218" spans="1:60" ht="25.5" x14ac:dyDescent="0.2">
      <c r="A218" s="276" t="s">
        <v>182</v>
      </c>
      <c r="B218" s="277" t="s">
        <v>173</v>
      </c>
      <c r="BA218" s="293" t="s">
        <v>184</v>
      </c>
    </row>
    <row r="219" spans="1:60" ht="38.25" x14ac:dyDescent="0.2">
      <c r="A219" s="301" t="s">
        <v>198</v>
      </c>
      <c r="B219" s="277" t="s">
        <v>291</v>
      </c>
      <c r="BA219" s="293" t="s">
        <v>185</v>
      </c>
    </row>
    <row r="220" spans="1:60" ht="38.25" x14ac:dyDescent="0.2">
      <c r="A220" s="302" t="s">
        <v>197</v>
      </c>
      <c r="B220" s="277" t="s">
        <v>472</v>
      </c>
      <c r="BA220" s="293" t="s">
        <v>552</v>
      </c>
    </row>
    <row r="221" spans="1:60" ht="51" x14ac:dyDescent="0.2">
      <c r="A221" s="289" t="s">
        <v>194</v>
      </c>
      <c r="B221" s="277" t="s">
        <v>473</v>
      </c>
      <c r="BA221" s="346" t="s">
        <v>553</v>
      </c>
    </row>
    <row r="222" spans="1:60" ht="39" thickBot="1" x14ac:dyDescent="0.25">
      <c r="A222" s="289" t="s">
        <v>195</v>
      </c>
      <c r="B222" s="277" t="s">
        <v>474</v>
      </c>
      <c r="BA222" s="347" t="s">
        <v>554</v>
      </c>
    </row>
    <row r="223" spans="1:60" ht="38.25" x14ac:dyDescent="0.2">
      <c r="A223" s="289" t="s">
        <v>196</v>
      </c>
      <c r="B223" s="277" t="s">
        <v>475</v>
      </c>
    </row>
    <row r="224" spans="1:60" ht="25.5" x14ac:dyDescent="0.2">
      <c r="A224" s="289" t="s">
        <v>190</v>
      </c>
      <c r="B224" s="277" t="s">
        <v>476</v>
      </c>
    </row>
    <row r="225" spans="1:2" ht="38.25" x14ac:dyDescent="0.2">
      <c r="A225" s="289" t="s">
        <v>437</v>
      </c>
      <c r="B225" s="277" t="s">
        <v>180</v>
      </c>
    </row>
    <row r="226" spans="1:2" ht="25.5" x14ac:dyDescent="0.2">
      <c r="A226" s="289" t="s">
        <v>192</v>
      </c>
      <c r="B226" s="277" t="s">
        <v>477</v>
      </c>
    </row>
    <row r="227" spans="1:2" ht="25.5" x14ac:dyDescent="0.2">
      <c r="A227" s="289" t="s">
        <v>191</v>
      </c>
      <c r="B227" s="277" t="s">
        <v>292</v>
      </c>
    </row>
    <row r="228" spans="1:2" ht="25.5" x14ac:dyDescent="0.2">
      <c r="A228" s="289" t="s">
        <v>193</v>
      </c>
      <c r="B228" s="277" t="s">
        <v>478</v>
      </c>
    </row>
    <row r="229" spans="1:2" ht="38.25" x14ac:dyDescent="0.2">
      <c r="A229" s="289" t="s">
        <v>187</v>
      </c>
      <c r="B229" s="277" t="s">
        <v>252</v>
      </c>
    </row>
    <row r="230" spans="1:2" ht="25.5" x14ac:dyDescent="0.2">
      <c r="A230" s="303" t="s">
        <v>466</v>
      </c>
      <c r="B230" s="277" t="s">
        <v>254</v>
      </c>
    </row>
    <row r="231" spans="1:2" ht="51" x14ac:dyDescent="0.2">
      <c r="A231" s="303" t="s">
        <v>467</v>
      </c>
      <c r="B231" s="277" t="s">
        <v>176</v>
      </c>
    </row>
    <row r="232" spans="1:2" ht="25.5" x14ac:dyDescent="0.2">
      <c r="A232" s="289" t="s">
        <v>186</v>
      </c>
      <c r="B232" s="277" t="s">
        <v>417</v>
      </c>
    </row>
    <row r="233" spans="1:2" ht="25.5" x14ac:dyDescent="0.2">
      <c r="A233" s="289" t="s">
        <v>163</v>
      </c>
      <c r="B233" s="277" t="s">
        <v>174</v>
      </c>
    </row>
    <row r="234" spans="1:2" ht="25.5" x14ac:dyDescent="0.2">
      <c r="A234" s="289" t="s">
        <v>164</v>
      </c>
      <c r="B234" s="277" t="s">
        <v>251</v>
      </c>
    </row>
    <row r="235" spans="1:2" ht="25.5" x14ac:dyDescent="0.2">
      <c r="A235" s="289" t="s">
        <v>162</v>
      </c>
      <c r="B235" s="277" t="s">
        <v>172</v>
      </c>
    </row>
    <row r="236" spans="1:2" ht="38.25" x14ac:dyDescent="0.2">
      <c r="A236" s="303" t="s">
        <v>468</v>
      </c>
      <c r="B236" s="277" t="s">
        <v>178</v>
      </c>
    </row>
    <row r="237" spans="1:2" ht="25.5" x14ac:dyDescent="0.2">
      <c r="A237" s="289" t="s">
        <v>183</v>
      </c>
      <c r="B237" s="277" t="s">
        <v>479</v>
      </c>
    </row>
    <row r="238" spans="1:2" ht="25.5" x14ac:dyDescent="0.2">
      <c r="A238" s="289" t="s">
        <v>184</v>
      </c>
      <c r="B238" s="277" t="s">
        <v>175</v>
      </c>
    </row>
    <row r="239" spans="1:2" ht="25.5" x14ac:dyDescent="0.2">
      <c r="A239" s="289" t="s">
        <v>185</v>
      </c>
      <c r="B239" s="277" t="s">
        <v>253</v>
      </c>
    </row>
    <row r="240" spans="1:2" ht="38.25" x14ac:dyDescent="0.2">
      <c r="A240" s="289" t="s">
        <v>552</v>
      </c>
      <c r="B240" s="277" t="s">
        <v>160</v>
      </c>
    </row>
    <row r="241" spans="1:2" ht="51" x14ac:dyDescent="0.2">
      <c r="A241" s="304" t="s">
        <v>557</v>
      </c>
      <c r="B241" s="277" t="s">
        <v>555</v>
      </c>
    </row>
    <row r="242" spans="1:2" ht="51.75" thickBot="1" x14ac:dyDescent="0.25">
      <c r="A242" s="305" t="s">
        <v>558</v>
      </c>
      <c r="B242" s="295" t="s">
        <v>556</v>
      </c>
    </row>
    <row r="243" spans="1:2" ht="38.25" x14ac:dyDescent="0.2">
      <c r="A243" s="306" t="s">
        <v>268</v>
      </c>
      <c r="B243" s="307" t="s">
        <v>266</v>
      </c>
    </row>
    <row r="244" spans="1:2" ht="25.5" x14ac:dyDescent="0.2">
      <c r="A244" s="289" t="s">
        <v>258</v>
      </c>
      <c r="B244" s="277" t="s">
        <v>256</v>
      </c>
    </row>
    <row r="245" spans="1:2" ht="51" x14ac:dyDescent="0.2">
      <c r="A245" s="289" t="s">
        <v>261</v>
      </c>
      <c r="B245" s="277" t="s">
        <v>262</v>
      </c>
    </row>
    <row r="246" spans="1:2" ht="51" x14ac:dyDescent="0.2">
      <c r="A246" s="289" t="s">
        <v>259</v>
      </c>
      <c r="B246" s="277" t="s">
        <v>263</v>
      </c>
    </row>
    <row r="247" spans="1:2" ht="51" x14ac:dyDescent="0.2">
      <c r="A247" s="289" t="s">
        <v>290</v>
      </c>
      <c r="B247" s="277" t="s">
        <v>264</v>
      </c>
    </row>
    <row r="248" spans="1:2" ht="25.5" x14ac:dyDescent="0.2">
      <c r="A248" s="289" t="s">
        <v>257</v>
      </c>
      <c r="B248" s="277" t="s">
        <v>469</v>
      </c>
    </row>
    <row r="249" spans="1:2" ht="25.5" x14ac:dyDescent="0.2">
      <c r="A249" s="289" t="s">
        <v>267</v>
      </c>
      <c r="B249" s="307" t="s">
        <v>266</v>
      </c>
    </row>
    <row r="250" spans="1:2" ht="25.5" x14ac:dyDescent="0.2">
      <c r="A250" s="289" t="s">
        <v>462</v>
      </c>
      <c r="B250" s="277" t="s">
        <v>463</v>
      </c>
    </row>
    <row r="251" spans="1:2" ht="51" x14ac:dyDescent="0.2">
      <c r="A251" s="289" t="s">
        <v>265</v>
      </c>
      <c r="B251" s="277" t="s">
        <v>181</v>
      </c>
    </row>
    <row r="253" spans="1:2" ht="25.5" x14ac:dyDescent="0.2">
      <c r="A253" s="289" t="s">
        <v>564</v>
      </c>
      <c r="B253" s="21" t="s">
        <v>448</v>
      </c>
    </row>
    <row r="254" spans="1:2" ht="51.75" thickBot="1" x14ac:dyDescent="0.25">
      <c r="A254" s="305" t="s">
        <v>565</v>
      </c>
      <c r="B254" s="21" t="s">
        <v>450</v>
      </c>
    </row>
    <row r="255" spans="1:2" ht="25.5" x14ac:dyDescent="0.2">
      <c r="A255" s="289" t="s">
        <v>566</v>
      </c>
      <c r="B255" s="21" t="s">
        <v>452</v>
      </c>
    </row>
    <row r="256" spans="1:2" ht="38.25" x14ac:dyDescent="0.2">
      <c r="A256" s="289" t="s">
        <v>569</v>
      </c>
      <c r="B256" s="21" t="s">
        <v>160</v>
      </c>
    </row>
    <row r="257" spans="1:2" ht="64.5" thickBot="1" x14ac:dyDescent="0.25">
      <c r="A257" s="304" t="s">
        <v>567</v>
      </c>
      <c r="B257" s="308" t="s">
        <v>455</v>
      </c>
    </row>
  </sheetData>
  <sheetProtection algorithmName="SHA-512" hashValue="FhzcccvX/SsMau+j7zQSOiLuT5lph1yc5S3YG6FI+agbEwbTuUN44fSmfnz6Dbmgy6owjyEtL+0lG6/02PAcRA==" saltValue="6kF5fHJ+lofmuLUIzH5u/Q==" spinCount="100000" sheet="1" objects="1" scenarios="1"/>
  <autoFilter ref="A8:BA67">
    <filterColumn colId="3">
      <filters blank="1"/>
    </filterColumn>
    <filterColumn colId="6" showButton="0"/>
    <filterColumn colId="7" showButton="0"/>
    <filterColumn colId="8" showButton="0"/>
    <filterColumn colId="9" showButton="0"/>
    <filterColumn colId="10" showButton="0"/>
    <filterColumn colId="11" showButton="0"/>
    <filterColumn colId="13" showButton="0"/>
    <filterColumn colId="14" showButton="0"/>
    <filterColumn colId="15" showButton="0"/>
    <filterColumn colId="16"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4" showButton="0"/>
    <filterColumn colId="46" showButton="0"/>
    <filterColumn colId="48" showButton="0"/>
    <filterColumn colId="49" showButton="0"/>
    <filterColumn colId="50" showButton="0"/>
    <filterColumn colId="51" showButton="0"/>
  </autoFilter>
  <sortState ref="M1048538:M1048549">
    <sortCondition ref="M1048538"/>
  </sortState>
  <dataConsolidate/>
  <mergeCells count="652">
    <mergeCell ref="CZ184:DD184"/>
    <mergeCell ref="C14:C16"/>
    <mergeCell ref="C17:C19"/>
    <mergeCell ref="C20:C22"/>
    <mergeCell ref="C23:C25"/>
    <mergeCell ref="C26:C28"/>
    <mergeCell ref="C29:C31"/>
    <mergeCell ref="C32:C34"/>
    <mergeCell ref="C35:C37"/>
    <mergeCell ref="C38:C40"/>
    <mergeCell ref="C41:C43"/>
    <mergeCell ref="C44:C46"/>
    <mergeCell ref="C47:C49"/>
    <mergeCell ref="C50:C52"/>
    <mergeCell ref="C53:C55"/>
    <mergeCell ref="C56:C58"/>
    <mergeCell ref="C59:C61"/>
    <mergeCell ref="C62:C64"/>
    <mergeCell ref="C65:C67"/>
    <mergeCell ref="AQ35:AQ37"/>
    <mergeCell ref="AR35:AR37"/>
    <mergeCell ref="AQ41:AQ43"/>
    <mergeCell ref="AR41:AR43"/>
    <mergeCell ref="AQ44:AQ46"/>
    <mergeCell ref="AV11:AV13"/>
    <mergeCell ref="S10:U10"/>
    <mergeCell ref="AS8:AT9"/>
    <mergeCell ref="S8:AR8"/>
    <mergeCell ref="F65:F67"/>
    <mergeCell ref="F11:F13"/>
    <mergeCell ref="F14:F16"/>
    <mergeCell ref="F17:F19"/>
    <mergeCell ref="F41:F43"/>
    <mergeCell ref="B47:B49"/>
    <mergeCell ref="B50:B52"/>
    <mergeCell ref="B53:B55"/>
    <mergeCell ref="F44:F46"/>
    <mergeCell ref="F47:F49"/>
    <mergeCell ref="F50:F52"/>
    <mergeCell ref="F53:F55"/>
    <mergeCell ref="F56:F58"/>
    <mergeCell ref="F59:F61"/>
    <mergeCell ref="B23:B25"/>
    <mergeCell ref="B26:B28"/>
    <mergeCell ref="B29:B31"/>
    <mergeCell ref="B17:B19"/>
    <mergeCell ref="B20:B22"/>
    <mergeCell ref="D11:D13"/>
    <mergeCell ref="E14:E16"/>
    <mergeCell ref="D14:D16"/>
    <mergeCell ref="E11:E13"/>
    <mergeCell ref="F29:F31"/>
    <mergeCell ref="AU38:AU40"/>
    <mergeCell ref="AU41:AU43"/>
    <mergeCell ref="AT38:AT40"/>
    <mergeCell ref="AT41:AT43"/>
    <mergeCell ref="AU47:AU49"/>
    <mergeCell ref="AV47:AV49"/>
    <mergeCell ref="AV41:AV43"/>
    <mergeCell ref="AV38:AV40"/>
    <mergeCell ref="AU44:AU46"/>
    <mergeCell ref="AV44:AV46"/>
    <mergeCell ref="BJ184:CB184"/>
    <mergeCell ref="CD184:CM184"/>
    <mergeCell ref="AT65:AT67"/>
    <mergeCell ref="AQ56:AQ58"/>
    <mergeCell ref="AV65:AV67"/>
    <mergeCell ref="AQ68:AQ169"/>
    <mergeCell ref="AW184:AY184"/>
    <mergeCell ref="AU65:AU67"/>
    <mergeCell ref="AU62:AU64"/>
    <mergeCell ref="AV62:AV64"/>
    <mergeCell ref="AR56:AR58"/>
    <mergeCell ref="AQ59:AQ61"/>
    <mergeCell ref="AR59:AR61"/>
    <mergeCell ref="AQ62:AQ64"/>
    <mergeCell ref="AR62:AR64"/>
    <mergeCell ref="AQ65:AQ67"/>
    <mergeCell ref="AR65:AR67"/>
    <mergeCell ref="AU56:AU58"/>
    <mergeCell ref="AV56:AV58"/>
    <mergeCell ref="AU59:AU61"/>
    <mergeCell ref="AV59:AV61"/>
    <mergeCell ref="AR44:AR46"/>
    <mergeCell ref="AQ38:AQ40"/>
    <mergeCell ref="AR38:AR40"/>
    <mergeCell ref="AQ47:AQ49"/>
    <mergeCell ref="AH68:AH70"/>
    <mergeCell ref="AN14:AN16"/>
    <mergeCell ref="AN17:AN19"/>
    <mergeCell ref="AN20:AN22"/>
    <mergeCell ref="AN23:AN25"/>
    <mergeCell ref="AN26:AN28"/>
    <mergeCell ref="AN29:AN31"/>
    <mergeCell ref="AN32:AN34"/>
    <mergeCell ref="AN35:AN37"/>
    <mergeCell ref="AN38:AN40"/>
    <mergeCell ref="AN41:AN43"/>
    <mergeCell ref="AN44:AN46"/>
    <mergeCell ref="AN47:AN49"/>
    <mergeCell ref="AN50:AN52"/>
    <mergeCell ref="AN53:AN55"/>
    <mergeCell ref="AN56:AN58"/>
    <mergeCell ref="AI68:AI70"/>
    <mergeCell ref="AN68:AN70"/>
    <mergeCell ref="AM29:AM31"/>
    <mergeCell ref="AN65:AN67"/>
    <mergeCell ref="AD68:AD169"/>
    <mergeCell ref="AC68:AC169"/>
    <mergeCell ref="J62:J64"/>
    <mergeCell ref="K62:K64"/>
    <mergeCell ref="L62:L64"/>
    <mergeCell ref="M62:M64"/>
    <mergeCell ref="J65:J67"/>
    <mergeCell ref="K65:K67"/>
    <mergeCell ref="L65:L67"/>
    <mergeCell ref="M65:M67"/>
    <mergeCell ref="R62:R64"/>
    <mergeCell ref="R65:R67"/>
    <mergeCell ref="N65:N67"/>
    <mergeCell ref="Y68:Y70"/>
    <mergeCell ref="V68:V70"/>
    <mergeCell ref="N62:N64"/>
    <mergeCell ref="O68:O70"/>
    <mergeCell ref="Q68:Q70"/>
    <mergeCell ref="U68:U70"/>
    <mergeCell ref="U65:U67"/>
    <mergeCell ref="Y62:Y64"/>
    <mergeCell ref="E26:E28"/>
    <mergeCell ref="M20:M22"/>
    <mergeCell ref="AU20:AU22"/>
    <mergeCell ref="J23:J25"/>
    <mergeCell ref="K23:K25"/>
    <mergeCell ref="L23:L25"/>
    <mergeCell ref="M23:M25"/>
    <mergeCell ref="AI17:AI19"/>
    <mergeCell ref="AI20:AI22"/>
    <mergeCell ref="AI23:AI25"/>
    <mergeCell ref="AS20:AS22"/>
    <mergeCell ref="AT17:AT19"/>
    <mergeCell ref="E17:E19"/>
    <mergeCell ref="AS17:AS19"/>
    <mergeCell ref="AD20:AD22"/>
    <mergeCell ref="AD23:AD25"/>
    <mergeCell ref="AD26:AD28"/>
    <mergeCell ref="N20:N22"/>
    <mergeCell ref="O20:O22"/>
    <mergeCell ref="P20:P22"/>
    <mergeCell ref="Q20:Q22"/>
    <mergeCell ref="R20:R22"/>
    <mergeCell ref="U20:U22"/>
    <mergeCell ref="AQ17:AQ19"/>
    <mergeCell ref="AU17:AU19"/>
    <mergeCell ref="AV17:AV19"/>
    <mergeCell ref="A23:A25"/>
    <mergeCell ref="D23:D25"/>
    <mergeCell ref="E23:E25"/>
    <mergeCell ref="AV20:AV22"/>
    <mergeCell ref="D17:D19"/>
    <mergeCell ref="D20:D22"/>
    <mergeCell ref="B8:B10"/>
    <mergeCell ref="D8:D10"/>
    <mergeCell ref="E8:E10"/>
    <mergeCell ref="B11:B13"/>
    <mergeCell ref="B14:B16"/>
    <mergeCell ref="C11:C13"/>
    <mergeCell ref="C8:C10"/>
    <mergeCell ref="AU11:AU13"/>
    <mergeCell ref="AR17:AR19"/>
    <mergeCell ref="AQ20:AQ22"/>
    <mergeCell ref="AR20:AR22"/>
    <mergeCell ref="AQ23:AQ25"/>
    <mergeCell ref="AC20:AC22"/>
    <mergeCell ref="AR23:AR25"/>
    <mergeCell ref="F8:F10"/>
    <mergeCell ref="L2:AS2"/>
    <mergeCell ref="L3:AS4"/>
    <mergeCell ref="AT11:AT13"/>
    <mergeCell ref="L14:L16"/>
    <mergeCell ref="P11:P13"/>
    <mergeCell ref="Q11:Q13"/>
    <mergeCell ref="R11:R13"/>
    <mergeCell ref="U11:U13"/>
    <mergeCell ref="AS11:AS13"/>
    <mergeCell ref="G8:M8"/>
    <mergeCell ref="AI14:AI16"/>
    <mergeCell ref="AN11:AN13"/>
    <mergeCell ref="AQ11:AQ13"/>
    <mergeCell ref="M9:M10"/>
    <mergeCell ref="N9:N10"/>
    <mergeCell ref="P9:P10"/>
    <mergeCell ref="R9:R10"/>
    <mergeCell ref="AD14:AD16"/>
    <mergeCell ref="AM11:AM13"/>
    <mergeCell ref="AR11:AR13"/>
    <mergeCell ref="AQ14:AQ16"/>
    <mergeCell ref="AR14:AR16"/>
    <mergeCell ref="K6:L6"/>
    <mergeCell ref="E6:G6"/>
    <mergeCell ref="CF6:CJ6"/>
    <mergeCell ref="N8:R8"/>
    <mergeCell ref="BC6:CA6"/>
    <mergeCell ref="L9:L10"/>
    <mergeCell ref="AD11:AD13"/>
    <mergeCell ref="AI11:AI13"/>
    <mergeCell ref="AU14:AU16"/>
    <mergeCell ref="AV14:AV16"/>
    <mergeCell ref="P14:P16"/>
    <mergeCell ref="Q14:Q16"/>
    <mergeCell ref="R14:R16"/>
    <mergeCell ref="U14:U16"/>
    <mergeCell ref="AS14:AS16"/>
    <mergeCell ref="AT14:AT16"/>
    <mergeCell ref="AC11:AC13"/>
    <mergeCell ref="AC14:AC16"/>
    <mergeCell ref="V11:V13"/>
    <mergeCell ref="V14:V16"/>
    <mergeCell ref="AH11:AH13"/>
    <mergeCell ref="AH14:AH16"/>
    <mergeCell ref="Y11:Y13"/>
    <mergeCell ref="X11:X13"/>
    <mergeCell ref="X14:X16"/>
    <mergeCell ref="CB6:CE6"/>
    <mergeCell ref="AQ9:AR9"/>
    <mergeCell ref="S9:W9"/>
    <mergeCell ref="X9:AP9"/>
    <mergeCell ref="M35:M37"/>
    <mergeCell ref="M32:M34"/>
    <mergeCell ref="X29:X31"/>
    <mergeCell ref="X32:X34"/>
    <mergeCell ref="O11:O13"/>
    <mergeCell ref="X20:X22"/>
    <mergeCell ref="X23:X25"/>
    <mergeCell ref="AM32:AM34"/>
    <mergeCell ref="M14:M16"/>
    <mergeCell ref="R17:R19"/>
    <mergeCell ref="N14:N16"/>
    <mergeCell ref="O14:O16"/>
    <mergeCell ref="M17:M19"/>
    <mergeCell ref="N17:N19"/>
    <mergeCell ref="O17:O19"/>
    <mergeCell ref="Q17:Q19"/>
    <mergeCell ref="U17:U19"/>
    <mergeCell ref="AM14:AM16"/>
    <mergeCell ref="AM17:AM19"/>
    <mergeCell ref="P17:P19"/>
    <mergeCell ref="AD17:AD19"/>
    <mergeCell ref="AS50:AS52"/>
    <mergeCell ref="AD50:AD52"/>
    <mergeCell ref="M38:M40"/>
    <mergeCell ref="M41:M43"/>
    <mergeCell ref="X17:X19"/>
    <mergeCell ref="R41:R43"/>
    <mergeCell ref="R44:R46"/>
    <mergeCell ref="R47:R49"/>
    <mergeCell ref="R50:R52"/>
    <mergeCell ref="M26:M28"/>
    <mergeCell ref="O32:O34"/>
    <mergeCell ref="P32:P34"/>
    <mergeCell ref="Q32:Q34"/>
    <mergeCell ref="O23:O25"/>
    <mergeCell ref="P23:P25"/>
    <mergeCell ref="Q23:Q25"/>
    <mergeCell ref="Q26:Q28"/>
    <mergeCell ref="Q29:Q31"/>
    <mergeCell ref="X26:X28"/>
    <mergeCell ref="Q44:Q46"/>
    <mergeCell ref="V17:V19"/>
    <mergeCell ref="V20:V22"/>
    <mergeCell ref="V26:V28"/>
    <mergeCell ref="O29:O31"/>
    <mergeCell ref="AS65:AS67"/>
    <mergeCell ref="U50:U52"/>
    <mergeCell ref="U53:U55"/>
    <mergeCell ref="R56:R58"/>
    <mergeCell ref="N56:N58"/>
    <mergeCell ref="AQ50:AQ52"/>
    <mergeCell ref="AR50:AR52"/>
    <mergeCell ref="N50:N52"/>
    <mergeCell ref="R59:R61"/>
    <mergeCell ref="O65:O67"/>
    <mergeCell ref="P65:P67"/>
    <mergeCell ref="Q65:Q67"/>
    <mergeCell ref="O59:O61"/>
    <mergeCell ref="P59:P61"/>
    <mergeCell ref="Q59:Q61"/>
    <mergeCell ref="O53:O55"/>
    <mergeCell ref="R53:R55"/>
    <mergeCell ref="U56:U58"/>
    <mergeCell ref="U59:U61"/>
    <mergeCell ref="U62:U64"/>
    <mergeCell ref="V50:V52"/>
    <mergeCell ref="N53:N55"/>
    <mergeCell ref="O56:O58"/>
    <mergeCell ref="P56:P58"/>
    <mergeCell ref="AR47:AR49"/>
    <mergeCell ref="AS44:AS46"/>
    <mergeCell ref="U38:U40"/>
    <mergeCell ref="U41:U43"/>
    <mergeCell ref="U44:U46"/>
    <mergeCell ref="U47:U49"/>
    <mergeCell ref="U35:U37"/>
    <mergeCell ref="AS38:AS40"/>
    <mergeCell ref="Y38:Y40"/>
    <mergeCell ref="Y41:Y43"/>
    <mergeCell ref="Y44:Y46"/>
    <mergeCell ref="AH41:AH43"/>
    <mergeCell ref="AH44:AH46"/>
    <mergeCell ref="AS41:AS43"/>
    <mergeCell ref="V47:V49"/>
    <mergeCell ref="Y35:Y37"/>
    <mergeCell ref="AI41:AI43"/>
    <mergeCell ref="AI44:AI46"/>
    <mergeCell ref="AS47:AS49"/>
    <mergeCell ref="V38:V40"/>
    <mergeCell ref="V35:V37"/>
    <mergeCell ref="V41:V43"/>
    <mergeCell ref="V44:V46"/>
    <mergeCell ref="AH47:AH49"/>
    <mergeCell ref="J11:J13"/>
    <mergeCell ref="K11:K13"/>
    <mergeCell ref="L11:L13"/>
    <mergeCell ref="M11:M13"/>
    <mergeCell ref="N11:N13"/>
    <mergeCell ref="O35:O37"/>
    <mergeCell ref="P35:P37"/>
    <mergeCell ref="Q35:Q37"/>
    <mergeCell ref="N32:N34"/>
    <mergeCell ref="M29:M31"/>
    <mergeCell ref="J17:J19"/>
    <mergeCell ref="K17:K19"/>
    <mergeCell ref="L17:L19"/>
    <mergeCell ref="J14:J16"/>
    <mergeCell ref="L20:L22"/>
    <mergeCell ref="L35:L37"/>
    <mergeCell ref="K29:K31"/>
    <mergeCell ref="L29:L31"/>
    <mergeCell ref="N35:N37"/>
    <mergeCell ref="L32:L34"/>
    <mergeCell ref="O26:O28"/>
    <mergeCell ref="P26:P28"/>
    <mergeCell ref="P29:P31"/>
    <mergeCell ref="B62:B64"/>
    <mergeCell ref="B38:B40"/>
    <mergeCell ref="O41:O43"/>
    <mergeCell ref="P41:P43"/>
    <mergeCell ref="Q41:Q43"/>
    <mergeCell ref="O44:O46"/>
    <mergeCell ref="P44:P46"/>
    <mergeCell ref="O62:O64"/>
    <mergeCell ref="P62:P64"/>
    <mergeCell ref="Q62:Q64"/>
    <mergeCell ref="Q47:Q49"/>
    <mergeCell ref="Q38:Q40"/>
    <mergeCell ref="F62:F64"/>
    <mergeCell ref="N59:N61"/>
    <mergeCell ref="N38:N40"/>
    <mergeCell ref="M59:M61"/>
    <mergeCell ref="M44:M46"/>
    <mergeCell ref="M47:M49"/>
    <mergeCell ref="J38:J40"/>
    <mergeCell ref="K38:K40"/>
    <mergeCell ref="L38:L40"/>
    <mergeCell ref="M50:M52"/>
    <mergeCell ref="L53:L55"/>
    <mergeCell ref="M53:M55"/>
    <mergeCell ref="A56:A58"/>
    <mergeCell ref="D56:D58"/>
    <mergeCell ref="E56:E58"/>
    <mergeCell ref="A59:A61"/>
    <mergeCell ref="D59:D61"/>
    <mergeCell ref="D53:D55"/>
    <mergeCell ref="K41:K43"/>
    <mergeCell ref="L41:L43"/>
    <mergeCell ref="B56:B58"/>
    <mergeCell ref="B59:B61"/>
    <mergeCell ref="J53:J55"/>
    <mergeCell ref="K53:K55"/>
    <mergeCell ref="A53:A55"/>
    <mergeCell ref="J56:J58"/>
    <mergeCell ref="K56:K58"/>
    <mergeCell ref="L56:L58"/>
    <mergeCell ref="J59:J61"/>
    <mergeCell ref="K59:K61"/>
    <mergeCell ref="L59:L61"/>
    <mergeCell ref="L44:L46"/>
    <mergeCell ref="L47:L49"/>
    <mergeCell ref="J50:J52"/>
    <mergeCell ref="K50:K52"/>
    <mergeCell ref="L50:L52"/>
    <mergeCell ref="A65:A67"/>
    <mergeCell ref="D65:D67"/>
    <mergeCell ref="E65:E67"/>
    <mergeCell ref="D38:D40"/>
    <mergeCell ref="E38:E40"/>
    <mergeCell ref="A41:A43"/>
    <mergeCell ref="D41:D43"/>
    <mergeCell ref="E41:E43"/>
    <mergeCell ref="A44:A46"/>
    <mergeCell ref="D44:D46"/>
    <mergeCell ref="E44:E46"/>
    <mergeCell ref="A47:A49"/>
    <mergeCell ref="D47:D49"/>
    <mergeCell ref="E47:E49"/>
    <mergeCell ref="E59:E61"/>
    <mergeCell ref="B65:B67"/>
    <mergeCell ref="B41:B43"/>
    <mergeCell ref="B44:B46"/>
    <mergeCell ref="A50:A52"/>
    <mergeCell ref="E53:E55"/>
    <mergeCell ref="A38:A40"/>
    <mergeCell ref="A62:A64"/>
    <mergeCell ref="D62:D64"/>
    <mergeCell ref="E62:E64"/>
    <mergeCell ref="E20:E22"/>
    <mergeCell ref="J35:J37"/>
    <mergeCell ref="K35:K37"/>
    <mergeCell ref="A29:A31"/>
    <mergeCell ref="D29:D31"/>
    <mergeCell ref="E29:E31"/>
    <mergeCell ref="A32:A34"/>
    <mergeCell ref="D32:D34"/>
    <mergeCell ref="E32:E34"/>
    <mergeCell ref="B32:B34"/>
    <mergeCell ref="B35:B37"/>
    <mergeCell ref="J26:J28"/>
    <mergeCell ref="A20:A22"/>
    <mergeCell ref="J20:J22"/>
    <mergeCell ref="K20:K22"/>
    <mergeCell ref="K32:K34"/>
    <mergeCell ref="A35:A37"/>
    <mergeCell ref="D35:D37"/>
    <mergeCell ref="E35:E37"/>
    <mergeCell ref="F20:F22"/>
    <mergeCell ref="F23:F25"/>
    <mergeCell ref="F26:F28"/>
    <mergeCell ref="A26:A28"/>
    <mergeCell ref="D26:D28"/>
    <mergeCell ref="A6:D6"/>
    <mergeCell ref="G9:G10"/>
    <mergeCell ref="H9:H10"/>
    <mergeCell ref="I9:I10"/>
    <mergeCell ref="J9:J10"/>
    <mergeCell ref="K9:K10"/>
    <mergeCell ref="A8:A10"/>
    <mergeCell ref="D50:D52"/>
    <mergeCell ref="E50:E52"/>
    <mergeCell ref="J32:J34"/>
    <mergeCell ref="J41:J43"/>
    <mergeCell ref="K26:K28"/>
    <mergeCell ref="A11:A13"/>
    <mergeCell ref="J44:J46"/>
    <mergeCell ref="K44:K46"/>
    <mergeCell ref="J47:J49"/>
    <mergeCell ref="K47:K49"/>
    <mergeCell ref="F32:F34"/>
    <mergeCell ref="F35:F37"/>
    <mergeCell ref="F38:F40"/>
    <mergeCell ref="A14:A16"/>
    <mergeCell ref="A17:A19"/>
    <mergeCell ref="J29:J31"/>
    <mergeCell ref="K14:K16"/>
    <mergeCell ref="N41:N43"/>
    <mergeCell ref="N44:N46"/>
    <mergeCell ref="N47:N49"/>
    <mergeCell ref="N23:N25"/>
    <mergeCell ref="N29:N31"/>
    <mergeCell ref="N26:N28"/>
    <mergeCell ref="L26:L28"/>
    <mergeCell ref="O47:O49"/>
    <mergeCell ref="P47:P49"/>
    <mergeCell ref="O38:O40"/>
    <mergeCell ref="P38:P40"/>
    <mergeCell ref="Q56:Q58"/>
    <mergeCell ref="P53:P55"/>
    <mergeCell ref="Q53:Q55"/>
    <mergeCell ref="P50:P52"/>
    <mergeCell ref="Q50:Q52"/>
    <mergeCell ref="O50:O52"/>
    <mergeCell ref="Y32:Y34"/>
    <mergeCell ref="R23:R25"/>
    <mergeCell ref="R26:R28"/>
    <mergeCell ref="R29:R31"/>
    <mergeCell ref="R32:R34"/>
    <mergeCell ref="R35:R37"/>
    <mergeCell ref="R38:R40"/>
    <mergeCell ref="V29:V31"/>
    <mergeCell ref="V32:V34"/>
    <mergeCell ref="AU23:AU25"/>
    <mergeCell ref="AV23:AV25"/>
    <mergeCell ref="U23:U25"/>
    <mergeCell ref="U26:U28"/>
    <mergeCell ref="U29:U31"/>
    <mergeCell ref="U32:U34"/>
    <mergeCell ref="AQ26:AQ28"/>
    <mergeCell ref="AR26:AR28"/>
    <mergeCell ref="AQ29:AQ31"/>
    <mergeCell ref="AR29:AR31"/>
    <mergeCell ref="AQ32:AQ34"/>
    <mergeCell ref="V23:V25"/>
    <mergeCell ref="AS23:AS25"/>
    <mergeCell ref="AT23:AT25"/>
    <mergeCell ref="AU26:AU28"/>
    <mergeCell ref="AV26:AV28"/>
    <mergeCell ref="AU29:AU31"/>
    <mergeCell ref="AS29:AS31"/>
    <mergeCell ref="AD29:AD31"/>
    <mergeCell ref="AT29:AT31"/>
    <mergeCell ref="AS32:AS34"/>
    <mergeCell ref="AT32:AT34"/>
    <mergeCell ref="AR32:AR34"/>
    <mergeCell ref="V59:V61"/>
    <mergeCell ref="V62:V64"/>
    <mergeCell ref="V65:V67"/>
    <mergeCell ref="AC65:AC67"/>
    <mergeCell ref="AH59:AH61"/>
    <mergeCell ref="AH62:AH64"/>
    <mergeCell ref="V53:V55"/>
    <mergeCell ref="AD59:AD61"/>
    <mergeCell ref="AD62:AD64"/>
    <mergeCell ref="AD65:AD67"/>
    <mergeCell ref="AD56:AD58"/>
    <mergeCell ref="Y65:Y67"/>
    <mergeCell ref="V56:V58"/>
    <mergeCell ref="AC62:AC64"/>
    <mergeCell ref="Y56:Y58"/>
    <mergeCell ref="Y59:Y61"/>
    <mergeCell ref="X59:X61"/>
    <mergeCell ref="X62:X64"/>
    <mergeCell ref="X65:X67"/>
    <mergeCell ref="Y53:Y55"/>
    <mergeCell ref="AS35:AS37"/>
    <mergeCell ref="AT35:AT37"/>
    <mergeCell ref="AS26:AS28"/>
    <mergeCell ref="AT26:AT28"/>
    <mergeCell ref="AV29:AV31"/>
    <mergeCell ref="AU32:AU34"/>
    <mergeCell ref="AV32:AV34"/>
    <mergeCell ref="AV35:AV37"/>
    <mergeCell ref="AU35:AU37"/>
    <mergeCell ref="Y47:Y49"/>
    <mergeCell ref="Y50:Y52"/>
    <mergeCell ref="X68:X169"/>
    <mergeCell ref="X35:X37"/>
    <mergeCell ref="X38:X40"/>
    <mergeCell ref="X41:X43"/>
    <mergeCell ref="X44:X46"/>
    <mergeCell ref="X47:X49"/>
    <mergeCell ref="X50:X52"/>
    <mergeCell ref="X53:X55"/>
    <mergeCell ref="X56:X58"/>
    <mergeCell ref="AN59:AN61"/>
    <mergeCell ref="AN62:AN64"/>
    <mergeCell ref="AH56:AH58"/>
    <mergeCell ref="AI53:AI55"/>
    <mergeCell ref="AH53:AH55"/>
    <mergeCell ref="AT53:AT55"/>
    <mergeCell ref="AT56:AT58"/>
    <mergeCell ref="AT59:AT61"/>
    <mergeCell ref="AT62:AT64"/>
    <mergeCell ref="AM53:AM55"/>
    <mergeCell ref="AM56:AM58"/>
    <mergeCell ref="AI56:AI58"/>
    <mergeCell ref="AI59:AI61"/>
    <mergeCell ref="AI62:AI64"/>
    <mergeCell ref="AS53:AS55"/>
    <mergeCell ref="AS56:AS58"/>
    <mergeCell ref="AS59:AS61"/>
    <mergeCell ref="AS62:AS64"/>
    <mergeCell ref="AQ53:AQ55"/>
    <mergeCell ref="AR53:AR55"/>
    <mergeCell ref="AT20:AT22"/>
    <mergeCell ref="AC41:AC43"/>
    <mergeCell ref="AC44:AC46"/>
    <mergeCell ref="AT50:AT52"/>
    <mergeCell ref="AD41:AD43"/>
    <mergeCell ref="A5:BA5"/>
    <mergeCell ref="A7:BA7"/>
    <mergeCell ref="AM44:AM46"/>
    <mergeCell ref="AM47:AM49"/>
    <mergeCell ref="AM50:AM52"/>
    <mergeCell ref="Y14:Y16"/>
    <mergeCell ref="Y17:Y19"/>
    <mergeCell ref="Y20:Y22"/>
    <mergeCell ref="Y23:Y25"/>
    <mergeCell ref="Y26:Y28"/>
    <mergeCell ref="Y29:Y31"/>
    <mergeCell ref="AC35:AC37"/>
    <mergeCell ref="AC38:AC40"/>
    <mergeCell ref="AC17:AC19"/>
    <mergeCell ref="AM20:AM22"/>
    <mergeCell ref="AM23:AM25"/>
    <mergeCell ref="AM26:AM28"/>
    <mergeCell ref="AU8:AV9"/>
    <mergeCell ref="AW8:BA9"/>
    <mergeCell ref="AM65:AM67"/>
    <mergeCell ref="AM68:AM70"/>
    <mergeCell ref="AM38:AM40"/>
    <mergeCell ref="AM41:AM43"/>
    <mergeCell ref="AM59:AM61"/>
    <mergeCell ref="AM62:AM64"/>
    <mergeCell ref="AC26:AC28"/>
    <mergeCell ref="AC29:AC31"/>
    <mergeCell ref="AC32:AC34"/>
    <mergeCell ref="AI26:AI28"/>
    <mergeCell ref="AI29:AI31"/>
    <mergeCell ref="AI32:AI34"/>
    <mergeCell ref="AI35:AI37"/>
    <mergeCell ref="AI38:AI40"/>
    <mergeCell ref="AH65:AH67"/>
    <mergeCell ref="AD53:AD55"/>
    <mergeCell ref="AI65:AI67"/>
    <mergeCell ref="AD32:AD34"/>
    <mergeCell ref="AD35:AD37"/>
    <mergeCell ref="AD38:AD40"/>
    <mergeCell ref="AC47:AC49"/>
    <mergeCell ref="AC50:AC52"/>
    <mergeCell ref="AH50:AH52"/>
    <mergeCell ref="AM35:AM37"/>
    <mergeCell ref="AH17:AH19"/>
    <mergeCell ref="AH20:AH22"/>
    <mergeCell ref="AH23:AH25"/>
    <mergeCell ref="AH26:AH28"/>
    <mergeCell ref="AH29:AH31"/>
    <mergeCell ref="AH32:AH34"/>
    <mergeCell ref="CO184:CW184"/>
    <mergeCell ref="BC193:BD193"/>
    <mergeCell ref="AC23:AC25"/>
    <mergeCell ref="AC53:AC55"/>
    <mergeCell ref="AC56:AC58"/>
    <mergeCell ref="AC59:AC61"/>
    <mergeCell ref="AH35:AH37"/>
    <mergeCell ref="AH38:AH40"/>
    <mergeCell ref="AI47:AI49"/>
    <mergeCell ref="AI50:AI52"/>
    <mergeCell ref="AD44:AD46"/>
    <mergeCell ref="AD47:AD49"/>
    <mergeCell ref="AT44:AT46"/>
    <mergeCell ref="AT47:AT49"/>
    <mergeCell ref="AU50:AU52"/>
    <mergeCell ref="AV50:AV52"/>
    <mergeCell ref="AU53:AU55"/>
    <mergeCell ref="AV53:AV55"/>
    <mergeCell ref="AW41:AW43"/>
    <mergeCell ref="AX41:AX43"/>
    <mergeCell ref="AY41:AY43"/>
    <mergeCell ref="AW14:AW16"/>
    <mergeCell ref="AX14:AX16"/>
    <mergeCell ref="AY14:AY16"/>
    <mergeCell ref="AW17:AW19"/>
    <mergeCell ref="AX17:AX19"/>
    <mergeCell ref="AY17:AY19"/>
  </mergeCells>
  <conditionalFormatting sqref="O14 O17 O20 O11 O23 O26 O29 O32 O35 O38 O41 O44 O47 O50 O53 O56 O59 O62 O65 N11:N67">
    <cfRule type="containsText" dxfId="478" priority="505" operator="containsText" text="MEDIA">
      <formula>NOT(ISERROR(SEARCH("MEDIA",N11)))</formula>
    </cfRule>
    <cfRule type="containsText" dxfId="477" priority="506" operator="containsText" text="ALTA">
      <formula>NOT(ISERROR(SEARCH("ALTA",N11)))</formula>
    </cfRule>
    <cfRule type="containsText" dxfId="476" priority="507" operator="containsText" text="BAJA">
      <formula>NOT(ISERROR(SEARCH("BAJA",N11)))</formula>
    </cfRule>
  </conditionalFormatting>
  <conditionalFormatting sqref="Q11 Q14 Q17 Q20 Q23 Q26 Q29 Q32 Q35 Q38 Q41 Q44 Q47 Q50 Q53 Q56 Q59 Q62 Q65 P11:P67">
    <cfRule type="containsText" dxfId="475" priority="502" operator="containsText" text="MEDIO">
      <formula>NOT(ISERROR(SEARCH("MEDIO",P11)))</formula>
    </cfRule>
    <cfRule type="containsText" dxfId="474" priority="503" operator="containsText" text="ALTO">
      <formula>NOT(ISERROR(SEARCH("ALTO",P11)))</formula>
    </cfRule>
    <cfRule type="containsText" dxfId="473" priority="504" operator="containsText" text="BAJO">
      <formula>NOT(ISERROR(SEARCH("BAJO",P11)))</formula>
    </cfRule>
  </conditionalFormatting>
  <conditionalFormatting sqref="S11:S67">
    <cfRule type="cellIs" dxfId="472" priority="501" operator="between">
      <formula>2</formula>
      <formula>3</formula>
    </cfRule>
  </conditionalFormatting>
  <conditionalFormatting sqref="R11:R67">
    <cfRule type="cellIs" dxfId="471" priority="498" operator="lessThanOrEqual">
      <formula>3</formula>
    </cfRule>
    <cfRule type="cellIs" dxfId="470" priority="499" stopIfTrue="1" operator="between">
      <formula>4</formula>
      <formula>9</formula>
    </cfRule>
    <cfRule type="cellIs" dxfId="469" priority="500" operator="greaterThanOrEqual">
      <formula>10</formula>
    </cfRule>
  </conditionalFormatting>
  <conditionalFormatting sqref="AS11:AS67">
    <cfRule type="cellIs" dxfId="468" priority="495" operator="lessThanOrEqual">
      <formula>10</formula>
    </cfRule>
    <cfRule type="cellIs" dxfId="467" priority="496" stopIfTrue="1" operator="between">
      <formula>11</formula>
      <formula>32</formula>
    </cfRule>
    <cfRule type="cellIs" dxfId="466" priority="497" operator="greaterThanOrEqual">
      <formula>36</formula>
    </cfRule>
  </conditionalFormatting>
  <conditionalFormatting sqref="AT11 AT14 AT17 AT20:AV20 AT23 AT26 AT29 AT32 AT35 AT38 AT41 AT44 AT47 AT50 AT53 AT56 AT59 AT62 AT65 AV23 AV26 AV29 AV32 AV35 AV41 AV38 AV47 AV44 AV53 AV50">
    <cfRule type="cellIs" dxfId="465" priority="492" operator="equal">
      <formula>"LEVE"</formula>
    </cfRule>
    <cfRule type="cellIs" dxfId="464" priority="493" operator="equal">
      <formula>"MODERADO"</formula>
    </cfRule>
    <cfRule type="cellIs" dxfId="463" priority="494" operator="equal">
      <formula>"GRAVE"</formula>
    </cfRule>
  </conditionalFormatting>
  <conditionalFormatting sqref="N11:N67">
    <cfRule type="containsText" dxfId="462" priority="490" operator="containsText" text="MEDIO BAJA">
      <formula>NOT(ISERROR(SEARCH("MEDIO BAJA",N11)))</formula>
    </cfRule>
    <cfRule type="containsText" dxfId="461" priority="491" operator="containsText" text="MEDIO ALTA">
      <formula>NOT(ISERROR(SEARCH("MEDIO ALTA",N11)))</formula>
    </cfRule>
  </conditionalFormatting>
  <conditionalFormatting sqref="P11:P67">
    <cfRule type="containsText" dxfId="460" priority="488" operator="containsText" text="MEDIO BAJO">
      <formula>NOT(ISERROR(SEARCH("MEDIO BAJO",P11)))</formula>
    </cfRule>
    <cfRule type="containsText" dxfId="459" priority="489" operator="containsText" text="MEDIO ALTO">
      <formula>NOT(ISERROR(SEARCH("MEDIO ALTO",P11)))</formula>
    </cfRule>
  </conditionalFormatting>
  <conditionalFormatting sqref="AM17 AM20 AM23 AM26 AM29 AM32 AM35 AM38 AM41 AM44 AM47 AM50 AM53 AM56 AM59 AM62 AM65 AM11 AM14 AL11:AL67">
    <cfRule type="expression" dxfId="458" priority="483">
      <formula>S11="No_existen"</formula>
    </cfRule>
  </conditionalFormatting>
  <conditionalFormatting sqref="AQ68 AQ11 AQ14 AQ17 AQ20 AQ23 AQ26 AQ29 AQ32 AQ35 AQ38 AQ41 AQ44 AQ47 AQ50 AQ53 AQ56 AQ59 AQ62 AQ65 AP11:AP67">
    <cfRule type="expression" dxfId="457" priority="482">
      <formula>S11="No_existen"</formula>
    </cfRule>
  </conditionalFormatting>
  <conditionalFormatting sqref="BA11:BA67">
    <cfRule type="expression" dxfId="456" priority="473">
      <formula>AW11&lt;&gt;"COMPARTIR"</formula>
    </cfRule>
    <cfRule type="expression" dxfId="455" priority="479">
      <formula>AW11="ASUMIR"</formula>
    </cfRule>
  </conditionalFormatting>
  <conditionalFormatting sqref="AX20:AX22 AX26:AX31 AX34:AX40 AX44:AX49 AX51:AX52 AX54:AX55 AX57:AX61 AX11:AX13 AX63:AX67">
    <cfRule type="expression" dxfId="454" priority="466">
      <formula>AW11="ASUMIR"</formula>
    </cfRule>
  </conditionalFormatting>
  <conditionalFormatting sqref="AY17:AZ17 AZ15:AZ16 AY20:AZ22 AZ18:AZ19 AY26:AZ31 AZ23:AZ25 AY34:AZ40 AZ32:AZ33 AY44:AZ49 AY51:AZ52 AZ50 AY54:AZ55 AZ53 AY57:AZ61 AZ41:AZ43 AY11:AZ14 AY63:AZ67">
    <cfRule type="expression" dxfId="453" priority="465">
      <formula>AW11="ASUMIR"</formula>
    </cfRule>
  </conditionalFormatting>
  <conditionalFormatting sqref="AO11:AO67">
    <cfRule type="expression" dxfId="452" priority="571">
      <formula>T11="No_existen"</formula>
    </cfRule>
  </conditionalFormatting>
  <conditionalFormatting sqref="AK11:AK67">
    <cfRule type="expression" dxfId="451" priority="575">
      <formula>S11="No_existen"</formula>
    </cfRule>
  </conditionalFormatting>
  <conditionalFormatting sqref="AJ11:AJ67">
    <cfRule type="expression" dxfId="450" priority="579">
      <formula>T11="No_existen"</formula>
    </cfRule>
  </conditionalFormatting>
  <conditionalFormatting sqref="AI11 AI14 AI17 AI20 AI23 AI26 AI29 AI32 AI35 AI38 AI41 AI44 AI47 AI50 AI53 AI56 AI59 AI62 AI65 AI68">
    <cfRule type="expression" dxfId="449" priority="583">
      <formula>T11="No_existen"</formula>
    </cfRule>
  </conditionalFormatting>
  <conditionalFormatting sqref="AF11:AF67">
    <cfRule type="expression" dxfId="448" priority="591">
      <formula>S11="No_existen"</formula>
    </cfRule>
  </conditionalFormatting>
  <conditionalFormatting sqref="AE11:AE67">
    <cfRule type="expression" dxfId="447" priority="595">
      <formula>T11="No_existen"</formula>
    </cfRule>
  </conditionalFormatting>
  <conditionalFormatting sqref="AR11:AR67">
    <cfRule type="containsText" dxfId="446" priority="442" operator="containsText" text="DÉBIL">
      <formula>NOT(ISERROR(SEARCH("DÉBIL",AR11)))</formula>
    </cfRule>
    <cfRule type="containsText" dxfId="445" priority="443" operator="containsText" text="ACEPTABLE">
      <formula>NOT(ISERROR(SEARCH("ACEPTABLE",AR11)))</formula>
    </cfRule>
    <cfRule type="containsText" dxfId="444" priority="444" operator="containsText" text="FUERTE">
      <formula>NOT(ISERROR(SEARCH("FUERTE",AR11)))</formula>
    </cfRule>
  </conditionalFormatting>
  <conditionalFormatting sqref="AD14 AD17 AD20 AD23 AD26 AD29 AD32 AD35 AD38 AD41 AD44 AD47 AD50 AD53 AD56 AD59 AD62 AD65 AD68 AD11">
    <cfRule type="expression" dxfId="443" priority="649">
      <formula>T11="No_existen"</formula>
    </cfRule>
  </conditionalFormatting>
  <conditionalFormatting sqref="AN68 AN11 AN14 AN17 AN20 AN23 AN26 AN29 AN32 AN35 AN38 AN41 AN44 AN47 AN50 AN53 AN56 AN59 AN62 AN65">
    <cfRule type="expression" dxfId="442" priority="651">
      <formula>T11="No_existen"</formula>
    </cfRule>
  </conditionalFormatting>
  <conditionalFormatting sqref="AB41:AB43 AB45 AB47:AB48 AB50:AB67 AB11:AB38">
    <cfRule type="expression" dxfId="441" priority="259">
      <formula>AA11="Semiautomatico"</formula>
    </cfRule>
    <cfRule type="expression" dxfId="440" priority="265">
      <formula>AA11="Manual"</formula>
    </cfRule>
    <cfRule type="expression" dxfId="439" priority="439">
      <formula>S11="No_existen"</formula>
    </cfRule>
  </conditionalFormatting>
  <conditionalFormatting sqref="AB41:AB43 AB45 AB47:AB48 AB50:AB67 AB11:AB38">
    <cfRule type="expression" dxfId="438" priority="437">
      <formula>S11="No_existen"</formula>
    </cfRule>
  </conditionalFormatting>
  <conditionalFormatting sqref="AR11:AR67">
    <cfRule type="containsText" dxfId="437" priority="436" operator="containsText" text="INEXISTENTE">
      <formula>NOT(ISERROR(SEARCH("INEXISTENTE",AR11)))</formula>
    </cfRule>
  </conditionalFormatting>
  <conditionalFormatting sqref="W11">
    <cfRule type="expression" dxfId="436" priority="244">
      <formula>S11="No_existen"</formula>
    </cfRule>
  </conditionalFormatting>
  <conditionalFormatting sqref="AA11">
    <cfRule type="expression" dxfId="435" priority="427">
      <formula>$S$11="No_existen"</formula>
    </cfRule>
  </conditionalFormatting>
  <conditionalFormatting sqref="W14">
    <cfRule type="expression" dxfId="434" priority="241">
      <formula>S14="No_existen"</formula>
    </cfRule>
  </conditionalFormatting>
  <conditionalFormatting sqref="AA12">
    <cfRule type="expression" dxfId="433" priority="424">
      <formula>$S$12="No_existen"</formula>
    </cfRule>
  </conditionalFormatting>
  <conditionalFormatting sqref="W17">
    <cfRule type="expression" dxfId="432" priority="238">
      <formula>S17="No_existen"</formula>
    </cfRule>
  </conditionalFormatting>
  <conditionalFormatting sqref="AA13">
    <cfRule type="expression" dxfId="431" priority="421">
      <formula>$S$13="No_existen"</formula>
    </cfRule>
  </conditionalFormatting>
  <conditionalFormatting sqref="AA14">
    <cfRule type="expression" dxfId="430" priority="418">
      <formula>$S$14="No_existen"</formula>
    </cfRule>
  </conditionalFormatting>
  <conditionalFormatting sqref="AA15">
    <cfRule type="expression" dxfId="429" priority="415">
      <formula>$S$15="No_existen"</formula>
    </cfRule>
  </conditionalFormatting>
  <conditionalFormatting sqref="AA16">
    <cfRule type="expression" dxfId="428" priority="412">
      <formula>$S$16="No_existen"</formula>
    </cfRule>
  </conditionalFormatting>
  <conditionalFormatting sqref="AA17">
    <cfRule type="expression" dxfId="427" priority="401">
      <formula>$S$17="No_existen"</formula>
    </cfRule>
  </conditionalFormatting>
  <conditionalFormatting sqref="AA18">
    <cfRule type="expression" dxfId="426" priority="398">
      <formula>$S$18="No_existen"</formula>
    </cfRule>
  </conditionalFormatting>
  <conditionalFormatting sqref="AA19">
    <cfRule type="expression" dxfId="425" priority="395">
      <formula>$S$19="No_existen"</formula>
    </cfRule>
  </conditionalFormatting>
  <conditionalFormatting sqref="AA20">
    <cfRule type="expression" dxfId="424" priority="392">
      <formula>$S$20="No_existen"</formula>
    </cfRule>
  </conditionalFormatting>
  <conditionalFormatting sqref="AA21">
    <cfRule type="expression" dxfId="423" priority="391">
      <formula>$S$21="No_existen"</formula>
    </cfRule>
  </conditionalFormatting>
  <conditionalFormatting sqref="AA22">
    <cfRule type="expression" dxfId="422" priority="390">
      <formula>$S$22="No_existen"</formula>
    </cfRule>
  </conditionalFormatting>
  <conditionalFormatting sqref="AG20">
    <cfRule type="expression" dxfId="421" priority="389">
      <formula>S20="No_existen"</formula>
    </cfRule>
  </conditionalFormatting>
  <conditionalFormatting sqref="AG21">
    <cfRule type="expression" dxfId="420" priority="388">
      <formula>S21="No_existen"</formula>
    </cfRule>
  </conditionalFormatting>
  <conditionalFormatting sqref="AG22">
    <cfRule type="expression" dxfId="419" priority="387">
      <formula>S22="No_existen"</formula>
    </cfRule>
  </conditionalFormatting>
  <conditionalFormatting sqref="W22">
    <cfRule type="expression" dxfId="418" priority="385">
      <formula>S22="No_existen"</formula>
    </cfRule>
  </conditionalFormatting>
  <conditionalFormatting sqref="AA23">
    <cfRule type="expression" dxfId="417" priority="374">
      <formula>$S$23="No_existen"</formula>
    </cfRule>
  </conditionalFormatting>
  <conditionalFormatting sqref="AA24">
    <cfRule type="expression" dxfId="416" priority="372">
      <formula>$S$24="No_existen"</formula>
    </cfRule>
  </conditionalFormatting>
  <conditionalFormatting sqref="AA25">
    <cfRule type="expression" dxfId="415" priority="371">
      <formula>$S$25="No_existen"</formula>
    </cfRule>
  </conditionalFormatting>
  <conditionalFormatting sqref="W28">
    <cfRule type="expression" dxfId="414" priority="370">
      <formula>S28="No_existen"</formula>
    </cfRule>
  </conditionalFormatting>
  <conditionalFormatting sqref="AA26">
    <cfRule type="expression" dxfId="413" priority="369">
      <formula>$S$26="No_existen"</formula>
    </cfRule>
  </conditionalFormatting>
  <conditionalFormatting sqref="AA27">
    <cfRule type="expression" dxfId="412" priority="368">
      <formula>$S$27="No_existen"</formula>
    </cfRule>
  </conditionalFormatting>
  <conditionalFormatting sqref="AA28">
    <cfRule type="expression" dxfId="411" priority="367">
      <formula>$S$28="No_existen"</formula>
    </cfRule>
  </conditionalFormatting>
  <conditionalFormatting sqref="AG28">
    <cfRule type="expression" dxfId="410" priority="364">
      <formula>S28="No_existen"</formula>
    </cfRule>
  </conditionalFormatting>
  <conditionalFormatting sqref="W30:W31">
    <cfRule type="expression" dxfId="409" priority="363">
      <formula>S30="No_existen"</formula>
    </cfRule>
  </conditionalFormatting>
  <conditionalFormatting sqref="AA29">
    <cfRule type="expression" dxfId="408" priority="362">
      <formula>$S$29="No_existen"</formula>
    </cfRule>
  </conditionalFormatting>
  <conditionalFormatting sqref="AA30">
    <cfRule type="expression" dxfId="407" priority="361">
      <formula>$S$30="No_existen"</formula>
    </cfRule>
  </conditionalFormatting>
  <conditionalFormatting sqref="AA31">
    <cfRule type="expression" dxfId="406" priority="360">
      <formula>$S$31="No_existen"</formula>
    </cfRule>
  </conditionalFormatting>
  <conditionalFormatting sqref="AG30">
    <cfRule type="expression" dxfId="405" priority="358">
      <formula>S30="No_existen"</formula>
    </cfRule>
  </conditionalFormatting>
  <conditionalFormatting sqref="AG31">
    <cfRule type="expression" dxfId="404" priority="357">
      <formula>S31="No_existen"</formula>
    </cfRule>
  </conditionalFormatting>
  <conditionalFormatting sqref="AA32">
    <cfRule type="expression" dxfId="403" priority="355">
      <formula>$S$32="No_existen"</formula>
    </cfRule>
  </conditionalFormatting>
  <conditionalFormatting sqref="AA33">
    <cfRule type="expression" dxfId="402" priority="354">
      <formula>$S$33="No_existen"</formula>
    </cfRule>
  </conditionalFormatting>
  <conditionalFormatting sqref="AA34">
    <cfRule type="expression" dxfId="401" priority="353">
      <formula>$S$34="No_existen"</formula>
    </cfRule>
  </conditionalFormatting>
  <conditionalFormatting sqref="AA35">
    <cfRule type="expression" dxfId="400" priority="348">
      <formula>$S$35="No_existen"</formula>
    </cfRule>
  </conditionalFormatting>
  <conditionalFormatting sqref="AA36">
    <cfRule type="expression" dxfId="399" priority="347">
      <formula>$S$36="No_existen"</formula>
    </cfRule>
  </conditionalFormatting>
  <conditionalFormatting sqref="AA37">
    <cfRule type="expression" dxfId="398" priority="346">
      <formula>$S$37="No_existen"</formula>
    </cfRule>
  </conditionalFormatting>
  <conditionalFormatting sqref="AG37">
    <cfRule type="expression" dxfId="397" priority="343">
      <formula>S37="No_existen"</formula>
    </cfRule>
  </conditionalFormatting>
  <conditionalFormatting sqref="AA38">
    <cfRule type="expression" dxfId="396" priority="339">
      <formula>$S$38="No_existen"</formula>
    </cfRule>
  </conditionalFormatting>
  <conditionalFormatting sqref="AA39">
    <cfRule type="expression" dxfId="395" priority="338">
      <formula>$S$39="No_existen"</formula>
    </cfRule>
  </conditionalFormatting>
  <conditionalFormatting sqref="AA40">
    <cfRule type="expression" dxfId="394" priority="337">
      <formula>$S$40="No_existen"</formula>
    </cfRule>
  </conditionalFormatting>
  <conditionalFormatting sqref="W43">
    <cfRule type="expression" dxfId="393" priority="335">
      <formula>S43="No_existen"</formula>
    </cfRule>
  </conditionalFormatting>
  <conditionalFormatting sqref="AA41">
    <cfRule type="expression" dxfId="392" priority="334">
      <formula>$S$41="No_existen"</formula>
    </cfRule>
  </conditionalFormatting>
  <conditionalFormatting sqref="AA42">
    <cfRule type="expression" dxfId="391" priority="333">
      <formula>$S$42="No_existen"</formula>
    </cfRule>
  </conditionalFormatting>
  <conditionalFormatting sqref="AA43">
    <cfRule type="expression" dxfId="390" priority="332">
      <formula>$S$43="No_existen"</formula>
    </cfRule>
  </conditionalFormatting>
  <conditionalFormatting sqref="AG43">
    <cfRule type="expression" dxfId="389" priority="329">
      <formula>S43="No_existen"</formula>
    </cfRule>
  </conditionalFormatting>
  <conditionalFormatting sqref="AA44">
    <cfRule type="expression" dxfId="388" priority="325">
      <formula>$S$44="No_existen"</formula>
    </cfRule>
  </conditionalFormatting>
  <conditionalFormatting sqref="AA45">
    <cfRule type="expression" dxfId="387" priority="324">
      <formula>$S$45="No_existen"</formula>
    </cfRule>
  </conditionalFormatting>
  <conditionalFormatting sqref="AA46">
    <cfRule type="expression" dxfId="386" priority="323">
      <formula>$S$46="No_existen"</formula>
    </cfRule>
  </conditionalFormatting>
  <conditionalFormatting sqref="W63:W64">
    <cfRule type="expression" dxfId="385" priority="280">
      <formula>S63="No_existen"</formula>
    </cfRule>
  </conditionalFormatting>
  <conditionalFormatting sqref="AA47">
    <cfRule type="expression" dxfId="384" priority="320">
      <formula>$S$47="No_existen"</formula>
    </cfRule>
  </conditionalFormatting>
  <conditionalFormatting sqref="AA48">
    <cfRule type="expression" dxfId="383" priority="319">
      <formula>$S$48="No_existen"</formula>
    </cfRule>
  </conditionalFormatting>
  <conditionalFormatting sqref="AA49">
    <cfRule type="expression" dxfId="382" priority="318">
      <formula>$S$49="No_existen"</formula>
    </cfRule>
  </conditionalFormatting>
  <conditionalFormatting sqref="AG63">
    <cfRule type="expression" dxfId="381" priority="285">
      <formula>S63="No_existen"</formula>
    </cfRule>
  </conditionalFormatting>
  <conditionalFormatting sqref="AG64">
    <cfRule type="expression" dxfId="380" priority="284">
      <formula>S64="No_existen"</formula>
    </cfRule>
  </conditionalFormatting>
  <conditionalFormatting sqref="AG51">
    <cfRule type="expression" dxfId="379" priority="313">
      <formula>S51="No_existen"</formula>
    </cfRule>
  </conditionalFormatting>
  <conditionalFormatting sqref="AG52">
    <cfRule type="expression" dxfId="378" priority="312">
      <formula>S52="No_existen"</formula>
    </cfRule>
  </conditionalFormatting>
  <conditionalFormatting sqref="AA50">
    <cfRule type="expression" dxfId="377" priority="311">
      <formula>$S$50="No_existen"</formula>
    </cfRule>
  </conditionalFormatting>
  <conditionalFormatting sqref="AA51">
    <cfRule type="expression" dxfId="376" priority="310">
      <formula>$S$51="No_existen"</formula>
    </cfRule>
  </conditionalFormatting>
  <conditionalFormatting sqref="AA52">
    <cfRule type="expression" dxfId="375" priority="309">
      <formula>$S$52="No_existen"</formula>
    </cfRule>
  </conditionalFormatting>
  <conditionalFormatting sqref="W51:W52">
    <cfRule type="expression" dxfId="374" priority="308">
      <formula>S51="No_existen"</formula>
    </cfRule>
  </conditionalFormatting>
  <conditionalFormatting sqref="W54:W55">
    <cfRule type="expression" dxfId="373" priority="307">
      <formula>S54="No_existen"</formula>
    </cfRule>
  </conditionalFormatting>
  <conditionalFormatting sqref="AA53">
    <cfRule type="expression" dxfId="372" priority="306">
      <formula>$S$53="No_existen"</formula>
    </cfRule>
  </conditionalFormatting>
  <conditionalFormatting sqref="AA54">
    <cfRule type="expression" dxfId="371" priority="305">
      <formula>$S$54="No_existen"</formula>
    </cfRule>
  </conditionalFormatting>
  <conditionalFormatting sqref="AA55">
    <cfRule type="expression" dxfId="370" priority="304">
      <formula>$S$55="No_existen"</formula>
    </cfRule>
  </conditionalFormatting>
  <conditionalFormatting sqref="AG54">
    <cfRule type="expression" dxfId="369" priority="302">
      <formula>S54="No_existen"</formula>
    </cfRule>
  </conditionalFormatting>
  <conditionalFormatting sqref="AG55">
    <cfRule type="expression" dxfId="368" priority="301">
      <formula>S55="No_existen"</formula>
    </cfRule>
  </conditionalFormatting>
  <conditionalFormatting sqref="AG57">
    <cfRule type="expression" dxfId="367" priority="299">
      <formula>S57="No_existen"</formula>
    </cfRule>
  </conditionalFormatting>
  <conditionalFormatting sqref="AG58">
    <cfRule type="expression" dxfId="366" priority="298">
      <formula>S58="No_existen"</formula>
    </cfRule>
  </conditionalFormatting>
  <conditionalFormatting sqref="AA56">
    <cfRule type="expression" dxfId="365" priority="297">
      <formula>$S$56="No_existen"</formula>
    </cfRule>
  </conditionalFormatting>
  <conditionalFormatting sqref="AA57">
    <cfRule type="expression" dxfId="364" priority="296">
      <formula>$S$57="No_existen"</formula>
    </cfRule>
  </conditionalFormatting>
  <conditionalFormatting sqref="AA58">
    <cfRule type="expression" dxfId="363" priority="295">
      <formula>$S$58="No_existen"</formula>
    </cfRule>
  </conditionalFormatting>
  <conditionalFormatting sqref="W57:W58">
    <cfRule type="expression" dxfId="362" priority="294">
      <formula>S57="No_existen"</formula>
    </cfRule>
  </conditionalFormatting>
  <conditionalFormatting sqref="W61">
    <cfRule type="expression" dxfId="361" priority="293">
      <formula>S61="No_existen"</formula>
    </cfRule>
  </conditionalFormatting>
  <conditionalFormatting sqref="AA59">
    <cfRule type="expression" dxfId="360" priority="292">
      <formula>$S$59="No_existen"</formula>
    </cfRule>
  </conditionalFormatting>
  <conditionalFormatting sqref="AA60">
    <cfRule type="expression" dxfId="359" priority="291">
      <formula>$S$60="No_existen"</formula>
    </cfRule>
  </conditionalFormatting>
  <conditionalFormatting sqref="AA61">
    <cfRule type="expression" dxfId="358" priority="290">
      <formula>$S$61="No_existen"</formula>
    </cfRule>
  </conditionalFormatting>
  <conditionalFormatting sqref="AG61">
    <cfRule type="expression" dxfId="357" priority="287">
      <formula>S61="No_existen"</formula>
    </cfRule>
  </conditionalFormatting>
  <conditionalFormatting sqref="AA62">
    <cfRule type="expression" dxfId="356" priority="283">
      <formula>$S$62="No_existen"</formula>
    </cfRule>
  </conditionalFormatting>
  <conditionalFormatting sqref="AA63">
    <cfRule type="expression" dxfId="355" priority="282">
      <formula>$S$63="No_existen"</formula>
    </cfRule>
  </conditionalFormatting>
  <conditionalFormatting sqref="AA64">
    <cfRule type="expression" dxfId="354" priority="281">
      <formula>$S$64="No_existen"</formula>
    </cfRule>
  </conditionalFormatting>
  <conditionalFormatting sqref="AA65">
    <cfRule type="expression" dxfId="353" priority="277">
      <formula>$S$65="No_existen"</formula>
    </cfRule>
  </conditionalFormatting>
  <conditionalFormatting sqref="AA66">
    <cfRule type="expression" dxfId="352" priority="276">
      <formula>$S$66="No_existen"</formula>
    </cfRule>
  </conditionalFormatting>
  <conditionalFormatting sqref="AA67">
    <cfRule type="expression" dxfId="351" priority="275">
      <formula>$S$67="No_existen"</formula>
    </cfRule>
  </conditionalFormatting>
  <conditionalFormatting sqref="AG44:AG46 AG20:AG22">
    <cfRule type="expression" dxfId="350" priority="91">
      <formula>AF20="No asignado"</formula>
    </cfRule>
  </conditionalFormatting>
  <conditionalFormatting sqref="AB20:AB22">
    <cfRule type="expression" dxfId="349" priority="260">
      <formula>AA20="Manual"</formula>
    </cfRule>
  </conditionalFormatting>
  <conditionalFormatting sqref="AG28 AG30:AG31 AG37 AG43 AG51:AG52 AG54:AG55 AG57:AG58 AG61 AG63:AG64">
    <cfRule type="expression" dxfId="348" priority="264">
      <formula>AF28="No asignado"</formula>
    </cfRule>
  </conditionalFormatting>
  <conditionalFormatting sqref="AV11">
    <cfRule type="cellIs" dxfId="347" priority="251" operator="equal">
      <formula>"LEVE"</formula>
    </cfRule>
    <cfRule type="cellIs" dxfId="346" priority="252" operator="equal">
      <formula>"MODERADO"</formula>
    </cfRule>
    <cfRule type="cellIs" dxfId="345" priority="253" operator="equal">
      <formula>"GRAVE"</formula>
    </cfRule>
  </conditionalFormatting>
  <conditionalFormatting sqref="AV14 AV17">
    <cfRule type="cellIs" dxfId="344" priority="248" operator="equal">
      <formula>"LEVE"</formula>
    </cfRule>
    <cfRule type="cellIs" dxfId="343" priority="249" operator="equal">
      <formula>"MODERADO"</formula>
    </cfRule>
    <cfRule type="cellIs" dxfId="342" priority="250" operator="equal">
      <formula>"GRAVE"</formula>
    </cfRule>
  </conditionalFormatting>
  <conditionalFormatting sqref="W12">
    <cfRule type="expression" dxfId="341" priority="243">
      <formula>S12="No_existen"</formula>
    </cfRule>
  </conditionalFormatting>
  <conditionalFormatting sqref="W13">
    <cfRule type="expression" dxfId="340" priority="242">
      <formula>S13="No_existen"</formula>
    </cfRule>
  </conditionalFormatting>
  <conditionalFormatting sqref="W15">
    <cfRule type="expression" dxfId="339" priority="240">
      <formula>S15="No_existen"</formula>
    </cfRule>
  </conditionalFormatting>
  <conditionalFormatting sqref="W16">
    <cfRule type="expression" dxfId="338" priority="239">
      <formula>S16="No_existen"</formula>
    </cfRule>
  </conditionalFormatting>
  <conditionalFormatting sqref="W18">
    <cfRule type="expression" dxfId="337" priority="237">
      <formula>S18="No_existen"</formula>
    </cfRule>
  </conditionalFormatting>
  <conditionalFormatting sqref="W19">
    <cfRule type="expression" dxfId="336" priority="236">
      <formula>S19="No_existen"</formula>
    </cfRule>
  </conditionalFormatting>
  <conditionalFormatting sqref="AG17">
    <cfRule type="expression" dxfId="335" priority="216">
      <formula>AF17="No asignado"</formula>
    </cfRule>
  </conditionalFormatting>
  <conditionalFormatting sqref="AG11">
    <cfRule type="expression" dxfId="334" priority="227">
      <formula>S11="No_existen"</formula>
    </cfRule>
  </conditionalFormatting>
  <conditionalFormatting sqref="AG12">
    <cfRule type="expression" dxfId="333" priority="226">
      <formula>S12="No_existen"</formula>
    </cfRule>
  </conditionalFormatting>
  <conditionalFormatting sqref="AG13">
    <cfRule type="expression" dxfId="332" priority="225">
      <formula>S13="No_existen"</formula>
    </cfRule>
  </conditionalFormatting>
  <conditionalFormatting sqref="AG11:AG13">
    <cfRule type="expression" dxfId="331" priority="224">
      <formula>AF11="No asignado"</formula>
    </cfRule>
  </conditionalFormatting>
  <conditionalFormatting sqref="AG14">
    <cfRule type="expression" dxfId="330" priority="223">
      <formula>S14="No_existen"</formula>
    </cfRule>
  </conditionalFormatting>
  <conditionalFormatting sqref="AG14">
    <cfRule type="expression" dxfId="329" priority="222">
      <formula>AF14="No asignado"</formula>
    </cfRule>
  </conditionalFormatting>
  <conditionalFormatting sqref="AG15">
    <cfRule type="expression" dxfId="328" priority="221">
      <formula>S15="No_existen"</formula>
    </cfRule>
  </conditionalFormatting>
  <conditionalFormatting sqref="AG15">
    <cfRule type="expression" dxfId="327" priority="220">
      <formula>AF15="No asignado"</formula>
    </cfRule>
  </conditionalFormatting>
  <conditionalFormatting sqref="AG16">
    <cfRule type="expression" dxfId="326" priority="219">
      <formula>S16="No_existen"</formula>
    </cfRule>
  </conditionalFormatting>
  <conditionalFormatting sqref="AG16">
    <cfRule type="expression" dxfId="325" priority="218">
      <formula>AF16="No asignado"</formula>
    </cfRule>
  </conditionalFormatting>
  <conditionalFormatting sqref="AG17">
    <cfRule type="expression" dxfId="324" priority="217">
      <formula>S17="No_existen"</formula>
    </cfRule>
  </conditionalFormatting>
  <conditionalFormatting sqref="AG18">
    <cfRule type="expression" dxfId="323" priority="215">
      <formula>S18="No_existen"</formula>
    </cfRule>
  </conditionalFormatting>
  <conditionalFormatting sqref="AG18">
    <cfRule type="expression" dxfId="322" priority="214">
      <formula>AF18="No asignado"</formula>
    </cfRule>
  </conditionalFormatting>
  <conditionalFormatting sqref="AG19">
    <cfRule type="expression" dxfId="321" priority="213">
      <formula>S19="No_existen"</formula>
    </cfRule>
  </conditionalFormatting>
  <conditionalFormatting sqref="AG19">
    <cfRule type="expression" dxfId="320" priority="212">
      <formula>AF19="No asignado"</formula>
    </cfRule>
  </conditionalFormatting>
  <conditionalFormatting sqref="AU11">
    <cfRule type="cellIs" dxfId="319" priority="206" operator="equal">
      <formula>"LEVE"</formula>
    </cfRule>
    <cfRule type="cellIs" dxfId="318" priority="207" operator="equal">
      <formula>"MODERADO"</formula>
    </cfRule>
    <cfRule type="cellIs" dxfId="317" priority="208" operator="equal">
      <formula>"GRAVE"</formula>
    </cfRule>
  </conditionalFormatting>
  <conditionalFormatting sqref="AU14">
    <cfRule type="cellIs" dxfId="316" priority="203" operator="equal">
      <formula>"LEVE"</formula>
    </cfRule>
    <cfRule type="cellIs" dxfId="315" priority="204" operator="equal">
      <formula>"MODERADO"</formula>
    </cfRule>
    <cfRule type="cellIs" dxfId="314" priority="205" operator="equal">
      <formula>"GRAVE"</formula>
    </cfRule>
  </conditionalFormatting>
  <conditionalFormatting sqref="AX14">
    <cfRule type="expression" dxfId="313" priority="202">
      <formula>AW14="ASUMIR"</formula>
    </cfRule>
  </conditionalFormatting>
  <conditionalFormatting sqref="AX17">
    <cfRule type="expression" dxfId="312" priority="201">
      <formula>AW17="ASUMIR"</formula>
    </cfRule>
  </conditionalFormatting>
  <conditionalFormatting sqref="AU17">
    <cfRule type="cellIs" dxfId="311" priority="198" operator="equal">
      <formula>"LEVE"</formula>
    </cfRule>
    <cfRule type="cellIs" dxfId="310" priority="199" operator="equal">
      <formula>"MODERADO"</formula>
    </cfRule>
    <cfRule type="cellIs" dxfId="309" priority="200" operator="equal">
      <formula>"GRAVE"</formula>
    </cfRule>
  </conditionalFormatting>
  <conditionalFormatting sqref="W20">
    <cfRule type="expression" dxfId="308" priority="197">
      <formula>S20="No_existen"</formula>
    </cfRule>
  </conditionalFormatting>
  <conditionalFormatting sqref="W21">
    <cfRule type="expression" dxfId="307" priority="196">
      <formula>S21="No_existen"</formula>
    </cfRule>
  </conditionalFormatting>
  <conditionalFormatting sqref="W25">
    <cfRule type="expression" dxfId="306" priority="191">
      <formula>S25="No_existen"</formula>
    </cfRule>
  </conditionalFormatting>
  <conditionalFormatting sqref="W23">
    <cfRule type="expression" dxfId="305" priority="190">
      <formula>S23="No_existen"</formula>
    </cfRule>
  </conditionalFormatting>
  <conditionalFormatting sqref="W24">
    <cfRule type="expression" dxfId="304" priority="189">
      <formula>S24="No_existen"</formula>
    </cfRule>
  </conditionalFormatting>
  <conditionalFormatting sqref="AG23">
    <cfRule type="expression" dxfId="303" priority="188">
      <formula>S23="No_existen"</formula>
    </cfRule>
  </conditionalFormatting>
  <conditionalFormatting sqref="AG24:AG25">
    <cfRule type="expression" dxfId="302" priority="187">
      <formula>S24="No_existen"</formula>
    </cfRule>
  </conditionalFormatting>
  <conditionalFormatting sqref="AG25">
    <cfRule type="expression" dxfId="301" priority="186">
      <formula>S25="No_existen"</formula>
    </cfRule>
  </conditionalFormatting>
  <conditionalFormatting sqref="AG23:AG25">
    <cfRule type="expression" dxfId="300" priority="184">
      <formula>AF23="No asignado"</formula>
    </cfRule>
  </conditionalFormatting>
  <conditionalFormatting sqref="AG23:AG25">
    <cfRule type="expression" dxfId="299" priority="185">
      <formula>AF23="No asignado"</formula>
    </cfRule>
  </conditionalFormatting>
  <conditionalFormatting sqref="AG24">
    <cfRule type="expression" dxfId="298" priority="183">
      <formula>S24="No_existen"</formula>
    </cfRule>
  </conditionalFormatting>
  <conditionalFormatting sqref="AG24">
    <cfRule type="expression" dxfId="297" priority="182">
      <formula>AF24="No asignado"</formula>
    </cfRule>
  </conditionalFormatting>
  <conditionalFormatting sqref="AG24">
    <cfRule type="expression" dxfId="296" priority="181">
      <formula>S24="No_existen"</formula>
    </cfRule>
  </conditionalFormatting>
  <conditionalFormatting sqref="AG24">
    <cfRule type="expression" dxfId="295" priority="180">
      <formula>AF24="No asignado"</formula>
    </cfRule>
  </conditionalFormatting>
  <conditionalFormatting sqref="AU23">
    <cfRule type="cellIs" dxfId="294" priority="177" operator="equal">
      <formula>"LEVE"</formula>
    </cfRule>
    <cfRule type="cellIs" dxfId="293" priority="178" operator="equal">
      <formula>"MODERADO"</formula>
    </cfRule>
    <cfRule type="cellIs" dxfId="292" priority="179" operator="equal">
      <formula>"GRAVE"</formula>
    </cfRule>
  </conditionalFormatting>
  <conditionalFormatting sqref="AX23 AX25">
    <cfRule type="expression" dxfId="291" priority="176">
      <formula>AW23="ASUMIR"</formula>
    </cfRule>
  </conditionalFormatting>
  <conditionalFormatting sqref="AY23:AY25">
    <cfRule type="expression" dxfId="290" priority="175">
      <formula>AW23="ASUMIR"</formula>
    </cfRule>
  </conditionalFormatting>
  <conditionalFormatting sqref="AX24">
    <cfRule type="expression" dxfId="289" priority="174">
      <formula>AT24="No_existen"</formula>
    </cfRule>
  </conditionalFormatting>
  <conditionalFormatting sqref="W26">
    <cfRule type="expression" dxfId="288" priority="173">
      <formula>S26="No_existen"</formula>
    </cfRule>
  </conditionalFormatting>
  <conditionalFormatting sqref="W27">
    <cfRule type="expression" dxfId="287" priority="172">
      <formula>S27="No_existen"</formula>
    </cfRule>
  </conditionalFormatting>
  <conditionalFormatting sqref="AG26">
    <cfRule type="expression" dxfId="286" priority="171">
      <formula>#REF!="No_existen"</formula>
    </cfRule>
  </conditionalFormatting>
  <conditionalFormatting sqref="AG26:AG27">
    <cfRule type="expression" dxfId="285" priority="170">
      <formula>AF26="No asignado"</formula>
    </cfRule>
  </conditionalFormatting>
  <conditionalFormatting sqref="AG27">
    <cfRule type="expression" dxfId="284" priority="169">
      <formula>#REF!="No_existen"</formula>
    </cfRule>
  </conditionalFormatting>
  <conditionalFormatting sqref="AU26">
    <cfRule type="cellIs" dxfId="283" priority="166" operator="equal">
      <formula>"LEVE"</formula>
    </cfRule>
    <cfRule type="cellIs" dxfId="282" priority="167" operator="equal">
      <formula>"MODERADO"</formula>
    </cfRule>
    <cfRule type="cellIs" dxfId="281" priority="168" operator="equal">
      <formula>"GRAVE"</formula>
    </cfRule>
  </conditionalFormatting>
  <conditionalFormatting sqref="W29">
    <cfRule type="expression" dxfId="280" priority="165">
      <formula>S29="No_existen"</formula>
    </cfRule>
  </conditionalFormatting>
  <conditionalFormatting sqref="W32">
    <cfRule type="expression" dxfId="279" priority="164">
      <formula>S32="No_existen"</formula>
    </cfRule>
  </conditionalFormatting>
  <conditionalFormatting sqref="W33">
    <cfRule type="expression" dxfId="278" priority="163">
      <formula>S33="No_existen"</formula>
    </cfRule>
  </conditionalFormatting>
  <conditionalFormatting sqref="W34">
    <cfRule type="expression" dxfId="277" priority="162">
      <formula>S34="No_existen"</formula>
    </cfRule>
  </conditionalFormatting>
  <conditionalFormatting sqref="W37">
    <cfRule type="expression" dxfId="276" priority="161">
      <formula>S37="No_existen"</formula>
    </cfRule>
  </conditionalFormatting>
  <conditionalFormatting sqref="W36">
    <cfRule type="expression" dxfId="275" priority="160">
      <formula>S36="No_existen"</formula>
    </cfRule>
  </conditionalFormatting>
  <conditionalFormatting sqref="W35">
    <cfRule type="expression" dxfId="274" priority="159">
      <formula>S35="No_existen"</formula>
    </cfRule>
  </conditionalFormatting>
  <conditionalFormatting sqref="AG29">
    <cfRule type="expression" dxfId="273" priority="157">
      <formula>AF29="No asignado"</formula>
    </cfRule>
  </conditionalFormatting>
  <conditionalFormatting sqref="AG29">
    <cfRule type="expression" dxfId="272" priority="158">
      <formula>S29="No_existen"</formula>
    </cfRule>
  </conditionalFormatting>
  <conditionalFormatting sqref="AG29">
    <cfRule type="expression" dxfId="271" priority="156">
      <formula>AF29="No asignado"</formula>
    </cfRule>
  </conditionalFormatting>
  <conditionalFormatting sqref="AG32">
    <cfRule type="expression" dxfId="270" priority="155">
      <formula>S32="No_existen"</formula>
    </cfRule>
  </conditionalFormatting>
  <conditionalFormatting sqref="AG33">
    <cfRule type="expression" dxfId="269" priority="154">
      <formula>S33="No_existen"</formula>
    </cfRule>
  </conditionalFormatting>
  <conditionalFormatting sqref="AG34">
    <cfRule type="expression" dxfId="268" priority="153">
      <formula>S34="No_existen"</formula>
    </cfRule>
  </conditionalFormatting>
  <conditionalFormatting sqref="AG32:AG34">
    <cfRule type="expression" dxfId="267" priority="152">
      <formula>AF32="No asignado"</formula>
    </cfRule>
  </conditionalFormatting>
  <conditionalFormatting sqref="AG35">
    <cfRule type="expression" dxfId="266" priority="151">
      <formula>S35="No_existen"</formula>
    </cfRule>
  </conditionalFormatting>
  <conditionalFormatting sqref="AG35">
    <cfRule type="expression" dxfId="265" priority="150">
      <formula>AF35="No asignado"</formula>
    </cfRule>
  </conditionalFormatting>
  <conditionalFormatting sqref="AG36">
    <cfRule type="expression" dxfId="264" priority="149">
      <formula>S36="No_existen"</formula>
    </cfRule>
  </conditionalFormatting>
  <conditionalFormatting sqref="AG36">
    <cfRule type="expression" dxfId="263" priority="148">
      <formula>AF36="No asignado"</formula>
    </cfRule>
  </conditionalFormatting>
  <conditionalFormatting sqref="AU29">
    <cfRule type="cellIs" dxfId="262" priority="145" operator="equal">
      <formula>"LEVE"</formula>
    </cfRule>
    <cfRule type="cellIs" dxfId="261" priority="146" operator="equal">
      <formula>"MODERADO"</formula>
    </cfRule>
    <cfRule type="cellIs" dxfId="260" priority="147" operator="equal">
      <formula>"GRAVE"</formula>
    </cfRule>
  </conditionalFormatting>
  <conditionalFormatting sqref="AU32">
    <cfRule type="cellIs" dxfId="259" priority="142" operator="equal">
      <formula>"LEVE"</formula>
    </cfRule>
    <cfRule type="cellIs" dxfId="258" priority="143" operator="equal">
      <formula>"MODERADO"</formula>
    </cfRule>
    <cfRule type="cellIs" dxfId="257" priority="144" operator="equal">
      <formula>"GRAVE"</formula>
    </cfRule>
  </conditionalFormatting>
  <conditionalFormatting sqref="AU35">
    <cfRule type="cellIs" dxfId="256" priority="139" operator="equal">
      <formula>"LEVE"</formula>
    </cfRule>
    <cfRule type="cellIs" dxfId="255" priority="140" operator="equal">
      <formula>"MODERADO"</formula>
    </cfRule>
    <cfRule type="cellIs" dxfId="254" priority="141" operator="equal">
      <formula>"GRAVE"</formula>
    </cfRule>
  </conditionalFormatting>
  <conditionalFormatting sqref="AX32:AX33">
    <cfRule type="expression" dxfId="253" priority="138">
      <formula>AW32="ASUMIR"</formula>
    </cfRule>
  </conditionalFormatting>
  <conditionalFormatting sqref="AY32:AY33">
    <cfRule type="expression" dxfId="252" priority="137">
      <formula>AW32="ASUMIR"</formula>
    </cfRule>
  </conditionalFormatting>
  <conditionalFormatting sqref="W42">
    <cfRule type="expression" dxfId="251" priority="133">
      <formula>S42="No_existen"</formula>
    </cfRule>
  </conditionalFormatting>
  <conditionalFormatting sqref="W38">
    <cfRule type="expression" dxfId="250" priority="136">
      <formula>S38="No_existen"</formula>
    </cfRule>
  </conditionalFormatting>
  <conditionalFormatting sqref="W39">
    <cfRule type="expression" dxfId="249" priority="135">
      <formula>S39="No_existen"</formula>
    </cfRule>
  </conditionalFormatting>
  <conditionalFormatting sqref="W40">
    <cfRule type="expression" dxfId="248" priority="134">
      <formula>S40="No_existen"</formula>
    </cfRule>
  </conditionalFormatting>
  <conditionalFormatting sqref="W41">
    <cfRule type="expression" dxfId="247" priority="132">
      <formula>S41="No_existen"</formula>
    </cfRule>
  </conditionalFormatting>
  <conditionalFormatting sqref="AB39">
    <cfRule type="expression" dxfId="246" priority="128">
      <formula>AA39="Semiautomatico"</formula>
    </cfRule>
    <cfRule type="expression" dxfId="245" priority="129">
      <formula>AA39="Manual"</formula>
    </cfRule>
    <cfRule type="expression" dxfId="244" priority="131">
      <formula>S39="No_existen"</formula>
    </cfRule>
  </conditionalFormatting>
  <conditionalFormatting sqref="AB39">
    <cfRule type="expression" dxfId="243" priority="130">
      <formula>S39="No_existen"</formula>
    </cfRule>
  </conditionalFormatting>
  <conditionalFormatting sqref="AB40">
    <cfRule type="expression" dxfId="242" priority="124">
      <formula>AA40="Semiautomatico"</formula>
    </cfRule>
    <cfRule type="expression" dxfId="241" priority="125">
      <formula>AA40="Manual"</formula>
    </cfRule>
    <cfRule type="expression" dxfId="240" priority="127">
      <formula>S40="No_existen"</formula>
    </cfRule>
  </conditionalFormatting>
  <conditionalFormatting sqref="AB40">
    <cfRule type="expression" dxfId="239" priority="126">
      <formula>S40="No_existen"</formula>
    </cfRule>
  </conditionalFormatting>
  <conditionalFormatting sqref="AG41">
    <cfRule type="expression" dxfId="238" priority="117">
      <formula>S41="No_existen"</formula>
    </cfRule>
  </conditionalFormatting>
  <conditionalFormatting sqref="AG41">
    <cfRule type="expression" dxfId="237" priority="114">
      <formula>S41="No_existen"</formula>
    </cfRule>
  </conditionalFormatting>
  <conditionalFormatting sqref="AG38">
    <cfRule type="expression" dxfId="236" priority="123">
      <formula>#REF!="No_existen"</formula>
    </cfRule>
  </conditionalFormatting>
  <conditionalFormatting sqref="AG38">
    <cfRule type="expression" dxfId="235" priority="122">
      <formula>AF38="No asignado"</formula>
    </cfRule>
  </conditionalFormatting>
  <conditionalFormatting sqref="AG39">
    <cfRule type="expression" dxfId="234" priority="121">
      <formula>#REF!="No_existen"</formula>
    </cfRule>
  </conditionalFormatting>
  <conditionalFormatting sqref="AG39">
    <cfRule type="expression" dxfId="233" priority="120">
      <formula>AF39="No asignado"</formula>
    </cfRule>
  </conditionalFormatting>
  <conditionalFormatting sqref="AG40">
    <cfRule type="expression" dxfId="232" priority="119">
      <formula>#REF!="No_existen"</formula>
    </cfRule>
  </conditionalFormatting>
  <conditionalFormatting sqref="AG40">
    <cfRule type="expression" dxfId="231" priority="118">
      <formula>AF40="No asignado"</formula>
    </cfRule>
  </conditionalFormatting>
  <conditionalFormatting sqref="AG42">
    <cfRule type="expression" dxfId="230" priority="116">
      <formula>S42="No_existen"</formula>
    </cfRule>
  </conditionalFormatting>
  <conditionalFormatting sqref="AG41:AG42">
    <cfRule type="expression" dxfId="229" priority="115">
      <formula>AF41="No asignado"</formula>
    </cfRule>
  </conditionalFormatting>
  <conditionalFormatting sqref="AU38">
    <cfRule type="cellIs" dxfId="228" priority="111" operator="equal">
      <formula>"LEVE"</formula>
    </cfRule>
    <cfRule type="cellIs" dxfId="227" priority="112" operator="equal">
      <formula>"MODERADO"</formula>
    </cfRule>
    <cfRule type="cellIs" dxfId="226" priority="113" operator="equal">
      <formula>"GRAVE"</formula>
    </cfRule>
  </conditionalFormatting>
  <conditionalFormatting sqref="AU41">
    <cfRule type="cellIs" dxfId="225" priority="108" operator="equal">
      <formula>"LEVE"</formula>
    </cfRule>
    <cfRule type="cellIs" dxfId="224" priority="109" operator="equal">
      <formula>"MODERADO"</formula>
    </cfRule>
    <cfRule type="cellIs" dxfId="223" priority="110" operator="equal">
      <formula>"GRAVE"</formula>
    </cfRule>
  </conditionalFormatting>
  <conditionalFormatting sqref="W44:W46">
    <cfRule type="expression" dxfId="222" priority="105">
      <formula>S44="No_existen"</formula>
    </cfRule>
  </conditionalFormatting>
  <conditionalFormatting sqref="W47:W49">
    <cfRule type="expression" dxfId="221" priority="104">
      <formula>S47="No_existen"</formula>
    </cfRule>
  </conditionalFormatting>
  <conditionalFormatting sqref="AB44">
    <cfRule type="expression" dxfId="220" priority="101">
      <formula>AA44="Semiautomatico"</formula>
    </cfRule>
    <cfRule type="expression" dxfId="219" priority="102">
      <formula>AA44="Manual"</formula>
    </cfRule>
    <cfRule type="expression" dxfId="218" priority="103">
      <formula>S44="No_existen"</formula>
    </cfRule>
  </conditionalFormatting>
  <conditionalFormatting sqref="AB46">
    <cfRule type="expression" dxfId="217" priority="98">
      <formula>AA46="Semiautomatico"</formula>
    </cfRule>
    <cfRule type="expression" dxfId="216" priority="99">
      <formula>AA46="Manual"</formula>
    </cfRule>
    <cfRule type="expression" dxfId="215" priority="100">
      <formula>S46="No_existen"</formula>
    </cfRule>
  </conditionalFormatting>
  <conditionalFormatting sqref="AB49">
    <cfRule type="expression" dxfId="214" priority="95">
      <formula>AA49="Semiautomatico"</formula>
    </cfRule>
    <cfRule type="expression" dxfId="213" priority="96">
      <formula>AA49="Manual"</formula>
    </cfRule>
    <cfRule type="expression" dxfId="212" priority="97">
      <formula>S49="No_existen"</formula>
    </cfRule>
  </conditionalFormatting>
  <conditionalFormatting sqref="AG44">
    <cfRule type="expression" dxfId="211" priority="94">
      <formula>#REF!="No_existen"</formula>
    </cfRule>
  </conditionalFormatting>
  <conditionalFormatting sqref="AG45">
    <cfRule type="expression" dxfId="210" priority="93">
      <formula>#REF!="No_existen"</formula>
    </cfRule>
  </conditionalFormatting>
  <conditionalFormatting sqref="AG46">
    <cfRule type="expression" dxfId="209" priority="92">
      <formula>#REF!="No_existen"</formula>
    </cfRule>
  </conditionalFormatting>
  <conditionalFormatting sqref="AG47:AG49">
    <cfRule type="expression" dxfId="208" priority="89">
      <formula>AF47="No asignado"</formula>
    </cfRule>
  </conditionalFormatting>
  <conditionalFormatting sqref="AG47:AG49">
    <cfRule type="expression" dxfId="207" priority="90">
      <formula>S47="No_existen"</formula>
    </cfRule>
  </conditionalFormatting>
  <conditionalFormatting sqref="AU44:AU46">
    <cfRule type="cellIs" dxfId="206" priority="84" operator="equal">
      <formula>"LEVE"</formula>
    </cfRule>
    <cfRule type="cellIs" dxfId="205" priority="85" operator="equal">
      <formula>"MODERADO"</formula>
    </cfRule>
    <cfRule type="cellIs" dxfId="204" priority="86" operator="equal">
      <formula>"GRAVE"</formula>
    </cfRule>
  </conditionalFormatting>
  <conditionalFormatting sqref="AU47:AU49">
    <cfRule type="cellIs" dxfId="203" priority="81" operator="equal">
      <formula>"LEVE"</formula>
    </cfRule>
    <cfRule type="cellIs" dxfId="202" priority="82" operator="equal">
      <formula>"MODERADO"</formula>
    </cfRule>
    <cfRule type="cellIs" dxfId="201" priority="83" operator="equal">
      <formula>"GRAVE"</formula>
    </cfRule>
  </conditionalFormatting>
  <conditionalFormatting sqref="W50">
    <cfRule type="expression" dxfId="200" priority="80">
      <formula>S50="No_existen"</formula>
    </cfRule>
  </conditionalFormatting>
  <conditionalFormatting sqref="W53">
    <cfRule type="expression" dxfId="199" priority="79">
      <formula>S53="No_existen"</formula>
    </cfRule>
  </conditionalFormatting>
  <conditionalFormatting sqref="AG50">
    <cfRule type="expression" dxfId="198" priority="78">
      <formula>#REF!="No_existen"</formula>
    </cfRule>
  </conditionalFormatting>
  <conditionalFormatting sqref="AG50">
    <cfRule type="expression" dxfId="197" priority="77">
      <formula>AF50="No asignado"</formula>
    </cfRule>
  </conditionalFormatting>
  <conditionalFormatting sqref="AG53">
    <cfRule type="expression" dxfId="196" priority="76">
      <formula>S53="No_existen"</formula>
    </cfRule>
  </conditionalFormatting>
  <conditionalFormatting sqref="AG53">
    <cfRule type="expression" dxfId="195" priority="74">
      <formula>AF53="No asignado"</formula>
    </cfRule>
  </conditionalFormatting>
  <conditionalFormatting sqref="AG53">
    <cfRule type="expression" dxfId="194" priority="75">
      <formula>AF53="No asignado"</formula>
    </cfRule>
  </conditionalFormatting>
  <conditionalFormatting sqref="AU50">
    <cfRule type="cellIs" dxfId="193" priority="71" operator="equal">
      <formula>"LEVE"</formula>
    </cfRule>
    <cfRule type="cellIs" dxfId="192" priority="72" operator="equal">
      <formula>"MODERADO"</formula>
    </cfRule>
    <cfRule type="cellIs" dxfId="191" priority="73" operator="equal">
      <formula>"GRAVE"</formula>
    </cfRule>
  </conditionalFormatting>
  <conditionalFormatting sqref="AU53">
    <cfRule type="cellIs" dxfId="190" priority="68" operator="equal">
      <formula>"LEVE"</formula>
    </cfRule>
    <cfRule type="cellIs" dxfId="189" priority="69" operator="equal">
      <formula>"MODERADO"</formula>
    </cfRule>
    <cfRule type="cellIs" dxfId="188" priority="70" operator="equal">
      <formula>"GRAVE"</formula>
    </cfRule>
  </conditionalFormatting>
  <conditionalFormatting sqref="AX50">
    <cfRule type="expression" dxfId="187" priority="67">
      <formula>AW50="ASUMIR"</formula>
    </cfRule>
  </conditionalFormatting>
  <conditionalFormatting sqref="AY50">
    <cfRule type="expression" dxfId="186" priority="66">
      <formula>AW50="ASUMIR"</formula>
    </cfRule>
  </conditionalFormatting>
  <conditionalFormatting sqref="AX53">
    <cfRule type="expression" dxfId="185" priority="65">
      <formula>AW53="ASUMIR"</formula>
    </cfRule>
  </conditionalFormatting>
  <conditionalFormatting sqref="AY53">
    <cfRule type="expression" dxfId="184" priority="64">
      <formula>AW53="ASUMIR"</formula>
    </cfRule>
  </conditionalFormatting>
  <conditionalFormatting sqref="W56">
    <cfRule type="expression" dxfId="183" priority="63">
      <formula>S56="No_existen"</formula>
    </cfRule>
  </conditionalFormatting>
  <conditionalFormatting sqref="W59">
    <cfRule type="expression" dxfId="182" priority="62">
      <formula>S59="No_existen"</formula>
    </cfRule>
  </conditionalFormatting>
  <conditionalFormatting sqref="W60">
    <cfRule type="expression" dxfId="181" priority="61">
      <formula>S60="No_existen"</formula>
    </cfRule>
  </conditionalFormatting>
  <conditionalFormatting sqref="W62">
    <cfRule type="expression" dxfId="180" priority="60">
      <formula>S62="No_existen"</formula>
    </cfRule>
  </conditionalFormatting>
  <conditionalFormatting sqref="W67">
    <cfRule type="expression" dxfId="179" priority="59">
      <formula>S67="No_existen"</formula>
    </cfRule>
  </conditionalFormatting>
  <conditionalFormatting sqref="W65">
    <cfRule type="expression" dxfId="178" priority="58">
      <formula>S65="No_existen"</formula>
    </cfRule>
  </conditionalFormatting>
  <conditionalFormatting sqref="W66">
    <cfRule type="expression" dxfId="177" priority="57">
      <formula>S66="No_existen"</formula>
    </cfRule>
  </conditionalFormatting>
  <conditionalFormatting sqref="AG56">
    <cfRule type="expression" dxfId="176" priority="54">
      <formula>AF56="No asignado"</formula>
    </cfRule>
  </conditionalFormatting>
  <conditionalFormatting sqref="AG56">
    <cfRule type="expression" dxfId="175" priority="56">
      <formula>S56="No_existen"</formula>
    </cfRule>
  </conditionalFormatting>
  <conditionalFormatting sqref="AG56">
    <cfRule type="expression" dxfId="174" priority="55">
      <formula>AF56="No asignado"</formula>
    </cfRule>
  </conditionalFormatting>
  <conditionalFormatting sqref="AG59">
    <cfRule type="expression" dxfId="173" priority="53">
      <formula>S59="No_existen"</formula>
    </cfRule>
  </conditionalFormatting>
  <conditionalFormatting sqref="AG60">
    <cfRule type="expression" dxfId="172" priority="52">
      <formula>S60="No_existen"</formula>
    </cfRule>
  </conditionalFormatting>
  <conditionalFormatting sqref="AG59:AG60">
    <cfRule type="expression" dxfId="171" priority="50">
      <formula>AF59="No asignado"</formula>
    </cfRule>
  </conditionalFormatting>
  <conditionalFormatting sqref="AG59:AG60">
    <cfRule type="expression" dxfId="170" priority="51">
      <formula>AF59="No asignado"</formula>
    </cfRule>
  </conditionalFormatting>
  <conditionalFormatting sqref="AG62">
    <cfRule type="expression" dxfId="169" priority="49">
      <formula>S62="No_existen"</formula>
    </cfRule>
  </conditionalFormatting>
  <conditionalFormatting sqref="AG62">
    <cfRule type="expression" dxfId="168" priority="47">
      <formula>AF62="No asignado"</formula>
    </cfRule>
  </conditionalFormatting>
  <conditionalFormatting sqref="AG62">
    <cfRule type="expression" dxfId="167" priority="48">
      <formula>AF62="No asignado"</formula>
    </cfRule>
  </conditionalFormatting>
  <conditionalFormatting sqref="AG62">
    <cfRule type="expression" dxfId="166" priority="46">
      <formula>S62="No_existen"</formula>
    </cfRule>
  </conditionalFormatting>
  <conditionalFormatting sqref="AG62">
    <cfRule type="expression" dxfId="165" priority="45">
      <formula>AF62="No asignado"</formula>
    </cfRule>
  </conditionalFormatting>
  <conditionalFormatting sqref="AG65">
    <cfRule type="expression" dxfId="164" priority="44">
      <formula>S65="No_existen"</formula>
    </cfRule>
  </conditionalFormatting>
  <conditionalFormatting sqref="AG66">
    <cfRule type="expression" dxfId="163" priority="43">
      <formula>S66="No_existen"</formula>
    </cfRule>
  </conditionalFormatting>
  <conditionalFormatting sqref="AG65:AG66">
    <cfRule type="expression" dxfId="162" priority="41">
      <formula>AF65="No asignado"</formula>
    </cfRule>
  </conditionalFormatting>
  <conditionalFormatting sqref="AG65:AG66">
    <cfRule type="expression" dxfId="161" priority="42">
      <formula>AF65="No asignado"</formula>
    </cfRule>
  </conditionalFormatting>
  <conditionalFormatting sqref="AG65">
    <cfRule type="expression" dxfId="160" priority="40">
      <formula>S65="No_existen"</formula>
    </cfRule>
  </conditionalFormatting>
  <conditionalFormatting sqref="AG65">
    <cfRule type="expression" dxfId="159" priority="39">
      <formula>AF65="No asignado"</formula>
    </cfRule>
  </conditionalFormatting>
  <conditionalFormatting sqref="AG65">
    <cfRule type="expression" dxfId="158" priority="38">
      <formula>#REF!="No_existen"</formula>
    </cfRule>
  </conditionalFormatting>
  <conditionalFormatting sqref="AG66">
    <cfRule type="expression" dxfId="157" priority="37">
      <formula>S66="No_existen"</formula>
    </cfRule>
  </conditionalFormatting>
  <conditionalFormatting sqref="AG66">
    <cfRule type="expression" dxfId="156" priority="36">
      <formula>S66="No_existen"</formula>
    </cfRule>
  </conditionalFormatting>
  <conditionalFormatting sqref="AG66">
    <cfRule type="expression" dxfId="155" priority="35">
      <formula>AF66="No asignado"</formula>
    </cfRule>
  </conditionalFormatting>
  <conditionalFormatting sqref="AG66">
    <cfRule type="expression" dxfId="154" priority="34">
      <formula>#REF!="No_existen"</formula>
    </cfRule>
  </conditionalFormatting>
  <conditionalFormatting sqref="AG67">
    <cfRule type="expression" dxfId="153" priority="33">
      <formula>S67="No_existen"</formula>
    </cfRule>
  </conditionalFormatting>
  <conditionalFormatting sqref="AG67">
    <cfRule type="expression" dxfId="152" priority="31">
      <formula>AF67="No asignado"</formula>
    </cfRule>
  </conditionalFormatting>
  <conditionalFormatting sqref="AG67">
    <cfRule type="expression" dxfId="151" priority="32">
      <formula>AF67="No asignado"</formula>
    </cfRule>
  </conditionalFormatting>
  <conditionalFormatting sqref="AG67">
    <cfRule type="expression" dxfId="150" priority="30">
      <formula>S67="No_existen"</formula>
    </cfRule>
  </conditionalFormatting>
  <conditionalFormatting sqref="AG67">
    <cfRule type="expression" dxfId="149" priority="29">
      <formula>S67="No_existen"</formula>
    </cfRule>
  </conditionalFormatting>
  <conditionalFormatting sqref="AG67">
    <cfRule type="expression" dxfId="148" priority="28">
      <formula>AF67="No asignado"</formula>
    </cfRule>
  </conditionalFormatting>
  <conditionalFormatting sqref="AG67">
    <cfRule type="expression" dxfId="147" priority="27">
      <formula>#REF!="No_existen"</formula>
    </cfRule>
  </conditionalFormatting>
  <conditionalFormatting sqref="AU56:AV56">
    <cfRule type="cellIs" dxfId="146" priority="24" operator="equal">
      <formula>"LEVE"</formula>
    </cfRule>
    <cfRule type="cellIs" dxfId="145" priority="25" operator="equal">
      <formula>"MODERADO"</formula>
    </cfRule>
    <cfRule type="cellIs" dxfId="144" priority="26" operator="equal">
      <formula>"GRAVE"</formula>
    </cfRule>
  </conditionalFormatting>
  <conditionalFormatting sqref="AU59:AV59">
    <cfRule type="cellIs" dxfId="143" priority="21" operator="equal">
      <formula>"LEVE"</formula>
    </cfRule>
    <cfRule type="cellIs" dxfId="142" priority="22" operator="equal">
      <formula>"MODERADO"</formula>
    </cfRule>
    <cfRule type="cellIs" dxfId="141" priority="23" operator="equal">
      <formula>"GRAVE"</formula>
    </cfRule>
  </conditionalFormatting>
  <conditionalFormatting sqref="AU62:AV62">
    <cfRule type="cellIs" dxfId="140" priority="18" operator="equal">
      <formula>"LEVE"</formula>
    </cfRule>
    <cfRule type="cellIs" dxfId="139" priority="19" operator="equal">
      <formula>"MODERADO"</formula>
    </cfRule>
    <cfRule type="cellIs" dxfId="138" priority="20" operator="equal">
      <formula>"GRAVE"</formula>
    </cfRule>
  </conditionalFormatting>
  <conditionalFormatting sqref="AU65:AV65">
    <cfRule type="cellIs" dxfId="137" priority="15" operator="equal">
      <formula>"LEVE"</formula>
    </cfRule>
    <cfRule type="cellIs" dxfId="136" priority="16" operator="equal">
      <formula>"MODERADO"</formula>
    </cfRule>
    <cfRule type="cellIs" dxfId="135" priority="17" operator="equal">
      <formula>"GRAVE"</formula>
    </cfRule>
  </conditionalFormatting>
  <conditionalFormatting sqref="AX56">
    <cfRule type="expression" dxfId="134" priority="10">
      <formula>AW56="ASUMIR"</formula>
    </cfRule>
  </conditionalFormatting>
  <conditionalFormatting sqref="AY56">
    <cfRule type="expression" dxfId="133" priority="9">
      <formula>AW56="ASUMIR"</formula>
    </cfRule>
  </conditionalFormatting>
  <conditionalFormatting sqref="AZ56">
    <cfRule type="expression" dxfId="132" priority="7">
      <formula>AW56&lt;&gt;"COMPARTIR"</formula>
    </cfRule>
    <cfRule type="expression" dxfId="131" priority="8">
      <formula>AW56="ASUMIR"</formula>
    </cfRule>
  </conditionalFormatting>
  <conditionalFormatting sqref="AZ62">
    <cfRule type="expression" dxfId="130" priority="5">
      <formula>AW62&lt;&gt;"COMPARTIR"</formula>
    </cfRule>
    <cfRule type="expression" dxfId="129" priority="6">
      <formula>AW62="ASUMIR"</formula>
    </cfRule>
  </conditionalFormatting>
  <conditionalFormatting sqref="AX62">
    <cfRule type="expression" dxfId="128" priority="4">
      <formula>AW62="ASUMIR"</formula>
    </cfRule>
  </conditionalFormatting>
  <conditionalFormatting sqref="AY62">
    <cfRule type="expression" dxfId="127" priority="3">
      <formula>AW62="ASUMIR"</formula>
    </cfRule>
  </conditionalFormatting>
  <conditionalFormatting sqref="AX41">
    <cfRule type="expression" dxfId="126" priority="2">
      <formula>AW41="ASUMIR"</formula>
    </cfRule>
  </conditionalFormatting>
  <conditionalFormatting sqref="AY41">
    <cfRule type="expression" dxfId="125" priority="1">
      <formula>AW41="ASUMIR"</formula>
    </cfRule>
  </conditionalFormatting>
  <dataValidations xWindow="864" yWindow="428" count="112">
    <dataValidation type="list" allowBlank="1" showInputMessage="1" showErrorMessage="1" promptTitle="TRATAMIENTO DEL RIESGO" prompt="Defina el tratamiento que se le dará al riesgo" sqref="AW20:AW22">
      <formula1>INDIRECT($AT$20)</formula1>
    </dataValidation>
    <dataValidation type="list" allowBlank="1" showInputMessage="1" showErrorMessage="1" promptTitle="TRATAMIENTO DEL RIESGO" prompt="Defina el tratamiento que se le dará al riesgo" sqref="AW17">
      <formula1>INDIRECT($AT$17)</formula1>
    </dataValidation>
    <dataValidation type="list" allowBlank="1" showInputMessage="1" showErrorMessage="1" promptTitle="TRATAMIENTO DEL RIESGO" prompt="Defina el tratamiento que se le dará al riesgo" sqref="AW14">
      <formula1>INDIRECT($AT$14)</formula1>
    </dataValidation>
    <dataValidation type="list" allowBlank="1" showInputMessage="1" showErrorMessage="1" promptTitle="TRATAMIENTO DEL RIESGO" prompt="Defina el tratamiento que se le dará al riesgo" sqref="AW11:AW13">
      <formula1>INDIRECT($AT$11)</formula1>
    </dataValidation>
    <dataValidation allowBlank="1" showInputMessage="1" showErrorMessage="1" prompt="Identiique aquellas principales consecuencias que se pueden presentar al momento de que se materialice el riesgo" sqref="M11 M14:M20 M23 M26 M29:M32 M35:M38 M41:M44 M47 M50 M53 M56 M59 M62 M65"/>
    <dataValidation allowBlank="1" showInputMessage="1" showErrorMessage="1" prompt="Describa brevemente en qué consiste el riesgo" sqref="L11 L14:L20 L23 L26 L29:L32 L35:L38 L41:L44 L47 L50 L53 L56 L59 L62 L65"/>
    <dataValidation allowBlank="1" showInputMessage="1" showErrorMessage="1" promptTitle="CONTROL" prompt="Defina el estado del control asociado al riesgo" sqref="T50:V50 T53:V53 T56:V56 T59:V59 T62:V62 T41:V41 T11:V11 T65:V65 T23:V23 T26:V26 T29:V29 T32:V32 T35:V35 T38:V38 T44:V44 T17:V17 T14:V14 T20:V20 T47:V47 T12:T13 T15:T16 T18:T19 T21:T22 T24:T25 T27:T28 T30:T31 T33:T34 T36:T37 T39:T40 T42:T43 T45:T46 T48:T49 T51:T52 T54:T55 T57:T58 T60:T61 T63:T64 T66:T67"/>
    <dataValidation type="list" allowBlank="1" showInputMessage="1" showErrorMessage="1" errorTitle="DATO NO VALIDO" error="CELDA DE SELECCIÓN - NO CAMBIAR CONFIGURACIÓN" promptTitle="IMPACTO" prompt="Seleccione el nivel de impacto del riesgo" sqref="P11:P13">
      <formula1>INDIRECT($J$11)</formula1>
    </dataValidation>
    <dataValidation type="list" allowBlank="1" showInputMessage="1" showErrorMessage="1" errorTitle="DATO NO VALIDO" error="CELDA DE SELECCIÓN - NO CAMBIAR CONFIGURACIÓN" promptTitle="IMPACTO" prompt="Seleccione el nivel de impacto del riesgo" sqref="P14:P16">
      <formula1>INDIRECT($J$14)</formula1>
    </dataValidation>
    <dataValidation type="list" allowBlank="1" showInputMessage="1" showErrorMessage="1" errorTitle="DATO NO VALIDO" error="CELDA DE SELECCIÓN - NO CAMBIAR CONFIGURACIÓN" promptTitle="IMPACTO" prompt="Seleccione el nivel de impacto del riesgo" sqref="P17:P19">
      <formula1>INDIRECT($J$17)</formula1>
    </dataValidation>
    <dataValidation type="list" allowBlank="1" showInputMessage="1" showErrorMessage="1" errorTitle="DATO NO VALIDO" error="CELDA DE SELECCIÓN - NO CAMBIAR CONFIGURACIÓN" promptTitle="IMPACTO" prompt="Seleccione el nivel de impacto del riesgo" sqref="P20:P22">
      <formula1>INDIRECT($J$20)</formula1>
    </dataValidation>
    <dataValidation type="list" allowBlank="1" showInputMessage="1" showErrorMessage="1" error="Seleccion el tipo de mapa" prompt="Seleccione el tipo de mapa de riesgos a construir_x000a_PROCESOS_x000a_PDI" sqref="E6">
      <formula1>MAPA</formula1>
    </dataValidation>
    <dataValidation type="list" allowBlank="1" showInputMessage="1" showErrorMessage="1" sqref="H11">
      <formula1>INDIRECT($G$11)</formula1>
    </dataValidation>
    <dataValidation type="list" allowBlank="1" showInputMessage="1" showErrorMessage="1" sqref="H12">
      <formula1>INDIRECT($G$12)</formula1>
    </dataValidation>
    <dataValidation type="list" allowBlank="1" showInputMessage="1" showErrorMessage="1" sqref="H13">
      <formula1>INDIRECT($G$13)</formula1>
    </dataValidation>
    <dataValidation type="list" allowBlank="1" showInputMessage="1" showErrorMessage="1" sqref="H14">
      <formula1>INDIRECT($G$14)</formula1>
    </dataValidation>
    <dataValidation type="list" allowBlank="1" showInputMessage="1" showErrorMessage="1" sqref="H15">
      <formula1>INDIRECT($G$15)</formula1>
    </dataValidation>
    <dataValidation type="list" allowBlank="1" showInputMessage="1" showErrorMessage="1" sqref="H16">
      <formula1>INDIRECT($G$16)</formula1>
    </dataValidation>
    <dataValidation type="list" allowBlank="1" showInputMessage="1" showErrorMessage="1" sqref="H17">
      <formula1>INDIRECT($G$17)</formula1>
    </dataValidation>
    <dataValidation type="list" allowBlank="1" showInputMessage="1" showErrorMessage="1" sqref="H18">
      <formula1>INDIRECT($G$18)</formula1>
    </dataValidation>
    <dataValidation type="list" allowBlank="1" showInputMessage="1" showErrorMessage="1" sqref="H19">
      <formula1>INDIRECT($G$19)</formula1>
    </dataValidation>
    <dataValidation type="list" allowBlank="1" showInputMessage="1" showErrorMessage="1" sqref="H20">
      <formula1>INDIRECT($G$20)</formula1>
    </dataValidation>
    <dataValidation type="list" allowBlank="1" showInputMessage="1" showErrorMessage="1" sqref="H21">
      <formula1>INDIRECT($G$21)</formula1>
    </dataValidation>
    <dataValidation type="list" allowBlank="1" showInputMessage="1" showErrorMessage="1" sqref="H22">
      <formula1>INDIRECT($G$22)</formula1>
    </dataValidation>
    <dataValidation allowBlank="1" showInputMessage="1" showErrorMessage="1" prompt="Defina la acción (oportunidad de mejora) que será implementada para prevenir o mitigar el riesgo, de acuerdo al nivel de exposición del mismo._x000a__x000a_Para ello tenga en cuenta la mejora o implementación de nuevos controles." sqref="AX23:AX25 AX32:AX33 AX50 AX53 AX56 AX62 AX11:AX13"/>
    <dataValidation allowBlank="1" showInputMessage="1" showErrorMessage="1" prompt="De acuerdo al análisis de los factores interno y externos que incluyo en el estudio de contexto del proceso, establezca claramente la causa que genera el riesgo." sqref="I20:I22 I26:I28 I32:I34 I38:I40 I44:I48 I50 I53 I11:I13"/>
    <dataValidation type="custom" allowBlank="1" showInputMessage="1" showErrorMessage="1" sqref="AX14 AX17 AX20:AX22 AX26:AX31 AX51:AX52 AX54:AX55 AX57:AX61 AX34:AX41 AX44:AX49 AX63:AX67">
      <formula1>AW14&lt;&gt;"ASUMIR"</formula1>
    </dataValidation>
    <dataValidation type="list" allowBlank="1" showInputMessage="1" showErrorMessage="1" errorTitle="DATO NO VALIDO" error="CELDA DE SELECCIÓN - NO CAMBIAR CONFIGURACIÓN" promptTitle="IMPACTO" prompt="Seleccione el nivel de impacto del riesgo" sqref="P23:P25">
      <formula1>INDIRECT($J$23)</formula1>
    </dataValidation>
    <dataValidation type="list" allowBlank="1" showInputMessage="1" showErrorMessage="1" errorTitle="DATO NO VALIDO" error="CELDA DE SELECCIÓN - NO CAMBIAR CONFIGURACIÓN" promptTitle="IMPACTO" prompt="Seleccione el nivel de impacto del riesgo" sqref="P26:P28">
      <formula1>INDIRECT($J$26)</formula1>
    </dataValidation>
    <dataValidation type="list" allowBlank="1" showInputMessage="1" showErrorMessage="1" errorTitle="DATO NO VALIDO" error="CELDA DE SELECCIÓN - NO CAMBIAR CONFIGURACIÓN" promptTitle="IMPACTO" prompt="Seleccione el nivel de impacto del riesgo" sqref="P29:P31">
      <formula1>INDIRECT($J$29)</formula1>
    </dataValidation>
    <dataValidation type="list" allowBlank="1" showInputMessage="1" showErrorMessage="1" errorTitle="DATO NO VALIDO" error="CELDA DE SELECCIÓN - NO CAMBIAR CONFIGURACIÓN" promptTitle="IMPACTO" prompt="Seleccione el nivel de impacto del riesgo" sqref="P32:P34">
      <formula1>INDIRECT($J$32)</formula1>
    </dataValidation>
    <dataValidation type="list" allowBlank="1" showInputMessage="1" showErrorMessage="1" errorTitle="DATO NO VALIDO" error="CELDA DE SELECCIÓN - NO CAMBIAR CONFIGURACIÓN" promptTitle="IMPACTO" prompt="Seleccione el nivel de impacto del riesgo" sqref="P35:P37">
      <formula1>INDIRECT($J$35)</formula1>
    </dataValidation>
    <dataValidation type="list" allowBlank="1" showInputMessage="1" showErrorMessage="1" errorTitle="DATO NO VALIDO" error="CELDA DE SELECCIÓN - NO CAMBIAR CONFIGURACIÓN" promptTitle="IMPACTO" prompt="Seleccione el nivel de impacto del riesgo" sqref="P38:P40">
      <formula1>INDIRECT($J$38)</formula1>
    </dataValidation>
    <dataValidation type="date" operator="greaterThan" allowBlank="1" showInputMessage="1" showErrorMessage="1" errorTitle="ERROR EN FECHA" error="Solo se admite fecha así:_x000a__x000a_DD/MM/AAAA" promptTitle="FECHA: DD/MM/AAAA" prompt="Digite fecha en la cual se finalizará la acción preventiva para el manejo del riesgo._x000a__x000a_DD/MM/AAAA" sqref="AY17 AZ63:AZ67 AZ57:AZ61 AY44:AY67 AY11:AY14 AZ11:AZ55 AY20:AY41">
      <formula1>42736</formula1>
    </dataValidation>
    <dataValidation type="custom" allowBlank="1" showInputMessage="1" showErrorMessage="1" errorTitle=" NO EXISTE CONTROL" error="Si requiere registrar información cambie el estado del control." prompt="Describa el control que ACTUALMENTE tiene para mitigar o prevenir el riesgo._x000a__x000a_Si definio NO EXISTE CONTROL, deje esta celda en blanco" sqref="AC68 X68:X169 AI65 AI62 AI59 AI56 AI53 AI50 AI47 AI44 AI41 AI38 AI35 AI32 AI29 AI26 AI23 AI20 AI17 AI14 AI68 AI11">
      <formula1>#REF!&lt;&gt;"No_existen"</formula1>
    </dataValidation>
    <dataValidation type="list" allowBlank="1" showInputMessage="1" showErrorMessage="1" errorTitle="DATO NO VALIDO" error="CELDA DE SELECCIÓN - NO CAMBIAR CONFIGURACIÓN" promptTitle="IMPACTO" prompt="Seleccione el nivel de impacto del riesgo" sqref="P44:P46">
      <formula1>INDIRECT($J$44)</formula1>
    </dataValidation>
    <dataValidation type="list" allowBlank="1" showInputMessage="1" showErrorMessage="1" errorTitle="DATO NO VALIDO" error="CELDA DE SELECCIÓN - NO CAMBIAR CONFIGURACIÓN" promptTitle="IMPACTO" prompt="Seleccione el nivel de impacto del riesgo" sqref="P47:P49">
      <formula1>INDIRECT($J$47)</formula1>
    </dataValidation>
    <dataValidation type="list" allowBlank="1" showInputMessage="1" showErrorMessage="1" errorTitle="DATO NO VALIDO" error="CELDA DE SELECCIÓN - NO CAMBIAR CONFIGURACIÓN" promptTitle="IMPACTO" prompt="Seleccione el nivel de impacto del riesgo" sqref="P50:P52">
      <formula1>INDIRECT($J$50)</formula1>
    </dataValidation>
    <dataValidation type="list" allowBlank="1" showInputMessage="1" showErrorMessage="1" errorTitle="DATO NO VALIDO" error="CELDA DE SELECCIÓN - NO CAMBIAR CONFIGURACIÓN" promptTitle="IMPACTO" prompt="Seleccione el nivel de impacto del riesgo" sqref="P53:P55">
      <formula1>INDIRECT($J$53)</formula1>
    </dataValidation>
    <dataValidation type="list" allowBlank="1" showInputMessage="1" showErrorMessage="1" errorTitle="DATO NO VALIDO" error="CELDA DE SELECCIÓN - NO CAMBIAR CONFIGURACIÓN" promptTitle="IMPACTO" prompt="Seleccione el nivel de impacto del riesgo" sqref="P56:P58">
      <formula1>INDIRECT($J$56)</formula1>
    </dataValidation>
    <dataValidation type="list" allowBlank="1" showInputMessage="1" showErrorMessage="1" errorTitle="DATO NO VALIDO" error="CELDA DE SELECCIÓN - NO CAMBIAR CONFIGURACIÓN" promptTitle="IMPACTO" prompt="Seleccione el nivel de impacto del riesgo" sqref="P59:P61">
      <formula1>INDIRECT($J$59)</formula1>
    </dataValidation>
    <dataValidation type="list" allowBlank="1" showInputMessage="1" showErrorMessage="1" errorTitle="DATO NO VALIDO" error="CELDA DE SELECCIÓN - NO CAMBIAR CONFIGURACIÓN" promptTitle="IMPACTO" prompt="Seleccione el nivel de impacto del riesgo" sqref="P62:P64">
      <formula1>INDIRECT($J$62)</formula1>
    </dataValidation>
    <dataValidation type="list" allowBlank="1" showInputMessage="1" showErrorMessage="1" errorTitle="DATO NO VALIDO" error="CELDA DE SELECCIÓN - NO CAMBIAR CONFIGURACIÓN" promptTitle="IMPACTO" prompt="Seleccione el nivel de impacto del riesgo" sqref="P65:P67">
      <formula1>INDIRECT($J$65)</formula1>
    </dataValidation>
    <dataValidation type="list" allowBlank="1" showInputMessage="1" showErrorMessage="1" promptTitle="TRATAMIENTO DEL RIESGO" prompt="Defina el tratamiento que se le dará al riesgo" sqref="AW32:AW34">
      <formula1>INDIRECT($AT$32)</formula1>
    </dataValidation>
    <dataValidation type="list" allowBlank="1" showInputMessage="1" showErrorMessage="1" promptTitle="TRATAMIENTO DEL RIESGO" prompt="Defina el tratamiento que se le dará al riesgo" sqref="AW23:AW25">
      <formula1>INDIRECT($AT$23)</formula1>
    </dataValidation>
    <dataValidation type="list" allowBlank="1" showInputMessage="1" showErrorMessage="1" promptTitle="TRATAMIENTO DEL RIESGO" prompt="Defina el tratamiento que se le dará al riesgo" sqref="AW26:AW28">
      <formula1>INDIRECT($AT$26)</formula1>
    </dataValidation>
    <dataValidation type="list" allowBlank="1" showInputMessage="1" showErrorMessage="1" promptTitle="TRATAMIENTO DEL RIESGO" prompt="Defina el tratamiento que se le dará al riesgo" sqref="AW29:AW31">
      <formula1>INDIRECT($AT$29)</formula1>
    </dataValidation>
    <dataValidation type="list" allowBlank="1" showInputMessage="1" showErrorMessage="1" promptTitle="TRATAMIENTO DEL RIESGO" prompt="Defina el tratamiento que se le dará al riesgo" sqref="AW35:AW37">
      <formula1>INDIRECT($AT$35)</formula1>
    </dataValidation>
    <dataValidation type="list" allowBlank="1" showInputMessage="1" showErrorMessage="1" promptTitle="TRATAMIENTO DEL RIESGO" prompt="Defina el tratamiento que se le dará al riesgo" sqref="AW38:AW40">
      <formula1>INDIRECT($AT$38)</formula1>
    </dataValidation>
    <dataValidation type="list" allowBlank="1" showInputMessage="1" showErrorMessage="1" promptTitle="TRATAMIENTO DEL RIESGO" prompt="Defina el tratamiento que se le dará al riesgo" sqref="AW41">
      <formula1>INDIRECT($AT$41)</formula1>
    </dataValidation>
    <dataValidation type="list" allowBlank="1" showInputMessage="1" showErrorMessage="1" promptTitle="TRATAMIENTO DEL RIESGO" prompt="Defina el tratamiento que se le dará al riesgo" sqref="AW44:AW46">
      <formula1>INDIRECT($AT$44)</formula1>
    </dataValidation>
    <dataValidation type="list" allowBlank="1" showInputMessage="1" showErrorMessage="1" promptTitle="TRATAMIENTO DEL RIESGO" prompt="Defina el tratamiento que se le dará al riesgo" sqref="AW47:AW49">
      <formula1>INDIRECT($AT$47)</formula1>
    </dataValidation>
    <dataValidation type="list" allowBlank="1" showInputMessage="1" showErrorMessage="1" promptTitle="TRATAMIENTO DEL RIESGO" prompt="Defina el tratamiento que se le dará al riesgo" sqref="AW50:AW52">
      <formula1>INDIRECT($AT$50)</formula1>
    </dataValidation>
    <dataValidation type="list" allowBlank="1" showInputMessage="1" showErrorMessage="1" promptTitle="TRATAMIENTO DEL RIESGO" prompt="Defina el tratamiento que se le dará al riesgo" sqref="AW53:AW55">
      <formula1>INDIRECT($AT$53)</formula1>
    </dataValidation>
    <dataValidation type="list" allowBlank="1" showInputMessage="1" showErrorMessage="1" promptTitle="TRATAMIENTO DEL RIESGO" prompt="Defina el tratamiento que se le dará al riesgo" sqref="AW56:AW58">
      <formula1>INDIRECT($AT$56)</formula1>
    </dataValidation>
    <dataValidation type="list" allowBlank="1" showInputMessage="1" showErrorMessage="1" promptTitle="TRATAMIENTO DEL RIESGO" prompt="Defina el tratamiento que se le dará al riesgo" sqref="AW59:AW61">
      <formula1>INDIRECT($AT$59)</formula1>
    </dataValidation>
    <dataValidation type="list" allowBlank="1" showInputMessage="1" showErrorMessage="1" promptTitle="TRATAMIENTO DEL RIESGO" prompt="Defina el tratamiento que se le dará al riesgo" sqref="AW62:AW64">
      <formula1>INDIRECT($AT$62)</formula1>
    </dataValidation>
    <dataValidation type="list" allowBlank="1" showInputMessage="1" showErrorMessage="1" promptTitle="TRATAMIENTO DEL RIESGO" prompt="Defina el tratamiento que se le dará al riesgo" sqref="AW65:AW67">
      <formula1>INDIRECT($AT$65)</formula1>
    </dataValidation>
    <dataValidation type="list" allowBlank="1" showInputMessage="1" showErrorMessage="1" errorTitle="DATO NO VALIDO" error="CELDA DE SELECCIÓN - NO CAMBIAR CONFIGURACIÓN" promptTitle="IMPACTO" prompt="Seleccione el nivel de impacto del riesgo" sqref="P41:P43">
      <formula1>INDIRECT($J$41)</formula1>
    </dataValidation>
    <dataValidation allowBlank="1" showInputMessage="1" showErrorMessage="1" errorTitle=" NO EXISTE CONTROL" error="Si requiere registrar información cambie el estado del control." prompt="Describa el control que ACTUALMENTE tiene para mitigar o prevenir el riesgo._x000a__x000a_Si definio NO EXISTE CONTROL, deje esta celda en blanco" sqref="Z66:Z67 Y20:Z20 Y23:Z23 Y26:Z26 Y29:Z29 Y32:Z32 Y35:Z35 Y38:Z38 Y41:Z41 Y44:Z44 Y47:Z47 Y50:Z50 Y53:Z53 Y56:Z56 Y59:Z59 Y62:Z62 Y65:Z65 Y11:Z11 Y14:Z14 Y17:Z17 Z12:Z13 Z15:Z16 Z18:Z19 Z21:Z22 Z24:Z25 Z27:Z28 Z30:Z31 Z33:Z34 Z36:Z37 Z39:Z40 Z42:Z43 Z45:Z46 Z48:Z49 Z51:Z52 Z54:Z55 Z57:Z58 Z60:Z61 Z63:Z64 AD11:AD169 AC11:AC67 AJ11:AJ67 AE11:AE67 X11:X67"/>
    <dataValidation type="custom" allowBlank="1" showInputMessage="1" showErrorMessage="1" sqref="BH10">
      <formula1>"SI(P11=""No_existe"",5,EVAL_PERIODICIDAD)"</formula1>
    </dataValidation>
    <dataValidation allowBlank="1" showInputMessage="1" sqref="AB192:AB1048576 AG192:AG1048576 W192:W1048576 AG8 AG10 AB1:AB4 W1:W4 AG1:AG4 AB8 AG68:AG190 W8:W190 AB10:AB190"/>
    <dataValidation type="list" allowBlank="1" showInputMessage="1" showErrorMessage="1" sqref="F11 F14 F17 F20 F23 F26 F29 F32 F35 F38 F41 F44 F47 F50 F53 F56 F59 F62 F65">
      <formula1>INSTITUCIONAL</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11:D13">
      <formula1>INDIRECT($B$11)</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14:D16">
      <formula1>INDIRECT($B$14)</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17:D19">
      <formula1>INDIRECT($B$17)</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20:D22">
      <formula1>INDIRECT($B$20)</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23:D25">
      <formula1>INDIRECT($B$23)</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26:D28">
      <formula1>INDIRECT($B$26)</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29:D31">
      <formula1>INDIRECT($B$29)</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32:D34">
      <formula1>INDIRECT($B$32)</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35:D37">
      <formula1>INDIRECT($B$35)</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38:D40">
      <formula1>INDIRECT($B$38)</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41:D43">
      <formula1>INDIRECT($B$41)</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44:D46">
      <formula1>INDIRECT($B$44)</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47:D49">
      <formula1>INDIRECT($B$47)</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50:D52">
      <formula1>INDIRECT($B$50)</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53:D55">
      <formula1>INDIRECT($B$53)</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56:D58">
      <formula1>INDIRECT($B$56)</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59:D61">
      <formula1>INDIRECT($B$59)</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62:D64">
      <formula1>INDIRECT($B$62)</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65:D67">
      <formula1>INDIRECT($B$65)</formula1>
    </dataValidation>
    <dataValidation type="custom" allowBlank="1" showInputMessage="1" showErrorMessage="1" errorTitle="COMPARTIR" error="Si requiere involucrar otra dependencia elija como Tipo de manejo &quot;COMPARTIR&quot;" sqref="AZ56 AZ62">
      <formula1>AW56="COMPARTIR"</formula1>
    </dataValidation>
    <dataValidation allowBlank="1" showInputMessage="1" showErrorMessage="1" promptTitle="INDICADOR  DEL RIESGO" prompt="Establezca un indicador que permita monitorear el riesgo" sqref="BH11:BH67"/>
    <dataValidation allowBlank="1" showInputMessage="1" showErrorMessage="1" errorTitle="DATO NO VALIDO" error="CELDA DE SELECCIÓN - NO CAMBIAR CONFIGURACIÓN" promptTitle="IMPACTO" prompt="Seleccione el nivel de impacto del riesgo" sqref="Q11:Q67"/>
    <dataValidation allowBlank="1" showInputMessage="1" showErrorMessage="1" errorTitle="DATO NO VALIDO" error="CELDA DE SELECCIÓN  - NO CAMBIAR CONFIGURACIÓN" promptTitle="PROBABILIDAD" prompt="Seleccione la probabilidad de ocurrencia del riesgo" sqref="O11:O67"/>
    <dataValidation type="list" allowBlank="1" showInputMessage="1" showErrorMessage="1" errorTitle="DATO NO VALIDO" error="CELDA DE SELECCIÓN  - NO CAMBIAR CONFIGURACIÓN" promptTitle="PROBABILIDAD" prompt="Seleccione la probabilidad de ocurrencia del riesgo" sqref="N11:N67">
      <formula1>PROBABILIDAD</formula1>
    </dataValidation>
    <dataValidation type="list" allowBlank="1" showInputMessage="1" showErrorMessage="1" sqref="G11:G67">
      <formula1>FACTOR</formula1>
    </dataValidation>
    <dataValidation allowBlank="1" showInputMessage="1" showErrorMessage="1" prompt="Defina el riesgo, tenga en cuanta que antes de definir el riesgo debe conocer el contexto (factores internos y externos)._x000a__x000a_RIESGO: Posibilidad de que ocurra un acontecimiento que impacte el alcance de los objetivos y resultados de la Institución " sqref="K11:K67"/>
    <dataValidation allowBlank="1" showInputMessage="1" showErrorMessage="1" promptTitle="INDICADOR DE RIESGO" prompt="Digite el nombre y la formula del indicador que permita monitorear el riesgo" sqref="AU11:AU67"/>
    <dataValidation allowBlank="1" showInputMessage="1" showErrorMessage="1" promptTitle="META" prompt="Establezca la meta para el indicador, definiendo si la meta a cumplir es creciente o decreciente." sqref="AV11:AV67"/>
    <dataValidation type="list" allowBlank="1" showInputMessage="1" showErrorMessage="1" errorTitle="DATO NO VÁLIDO" error="CELDA DE SELECCIÓN - NO CAMBIAR CONFIGURACIÓN" promptTitle="CONTROL" prompt="Defina el estado del control asociado al riesgo" sqref="S11:S67">
      <formula1>CONTROLES</formula1>
    </dataValidation>
    <dataValidation type="list" allowBlank="1" showInputMessage="1" showErrorMessage="1" errorTitle="DATO NO VÁLIDO" error="CELDA DE SELECCIÓN - NO CAMBIAR CONFIGURACIÓN" promptTitle="Estado del Control" prompt="Determine el estado del control" sqref="S11:S67">
      <formula1>CONTROLES</formula1>
    </dataValidation>
    <dataValidation type="list" allowBlank="1" showInputMessage="1" showErrorMessage="1" prompt="Seleccione la CLASE de riesgo_x000a_" sqref="J11:J67">
      <formula1>CLASE_RIESGO</formula1>
    </dataValidation>
    <dataValidation allowBlank="1" showInputMessage="1" showErrorMessage="1" promptTitle="Periodicidad" prompt="Determine los intervalos en los cuales aplica el control._x000a__x000a_Si definio NO EXISTE EL CONTROL dejeesta celda en blanco" sqref="AN11:AN169 AO11:AO67"/>
    <dataValidation type="list" allowBlank="1" showInputMessage="1" showErrorMessage="1" errorTitle=" " promptTitle="VALORACION DE LA RESPONSABILIDAD" prompt="Seleccione de la lista de desplegable la valoración dada frente a la responsabilidad del control descrito, para ello tenga en cuenta las siguientes tres caracteristicas:_x000a__x000a_-Responsable_x000a_-Segregación de funciones_x000a_-Autoridad" sqref="AF11:AF67">
      <formula1>RESPONSABILIDAD</formula1>
    </dataValidation>
    <dataValidation type="list" allowBlank="1" showInputMessage="1" showErrorMessage="1" errorTitle=" NO EXISTE CONTROL" error="Si requiere registrar información cambie el estado del control." prompt="Defina si la periodicidad empleada en el control es oportuna o no._x000a__x000a_Seleccione de la lista de desplegable" sqref="AK11:AK67">
      <formula1>EVAL_PERIODICIDAD</formula1>
    </dataValidation>
    <dataValidation type="list" allowBlank="1" showInputMessage="1" showErrorMessage="1" promptTitle="Periodicidad" prompt="Determine los intervalos en los cuales aplica el control._x000a__x000a_Si definio NO EXISTE EL CONTROL deje esta celda en blanco" sqref="AL11:AL67">
      <formula1>PERIODICIDAD</formula1>
    </dataValidation>
    <dataValidation type="list" allowBlank="1" showInputMessage="1" showErrorMessage="1" promptTitle="Tipo de control" prompt="Defina que tipo de control es el que se aplica._x000a__x000a_Si definio NO EXISTE EL CONTROL deje esta celda en blanco" sqref="AP11:AP67">
      <formula1>"Detectivo, Preventivo"</formula1>
    </dataValidation>
    <dataValidation allowBlank="1" showInputMessage="1" showErrorMessage="1" promptTitle="Periodicidad" prompt="Determine los intervalos en los cuales aplica el control._x000a__x000a_Si definio NO EXISTE EL CONTROL deje esta celda en blanco" sqref="AM11:AM67"/>
    <dataValidation type="list" allowBlank="1" showInputMessage="1" showErrorMessage="1" errorTitle=" NO EXISTE CONTROL" error="Si requiere registrar información cambie el estado del control." prompt="Describa el control que ACTUALMENTE tiene para mitigar o prevenir el riesgo._x000a__x000a_Si definio NO EXISTE CONTROL, deje esta celda en blanco" sqref="AA11:AA67">
      <formula1>NIVEL_AUTOMAT</formula1>
    </dataValidation>
    <dataValidation allowBlank="1" showInputMessage="1" showErrorMessage="1" errorTitle=" NO EXISTE CONTROL" error="Si requiere registrar información cambie el estado del control." prompt="Si el control es manual identifique el cargo responsable que ejecuta el control._x000a__x000a_SI el control es automatizado, identifique el aplicativo o software empleado en el control_x000a_" sqref="AH11:AH67"/>
    <dataValidation allowBlank="1" showErrorMessage="1" promptTitle="Tipo de control" prompt="Defina que tipo de control es el que se aplica._x000a__x000a_Si definio NO EXISTE EL CONTROL dejeesta celda en blanco" sqref="AR11:AR67"/>
    <dataValidation allowBlank="1" showInputMessage="1" promptTitle="Digitar su cargo" prompt="Digite:_x000a_Planta:  Nombre del cargo_x000a_Transitorio: Nombre de denominación_x000a_Contratista: Contrato - Orden de servicio_x000a__x000a_Si definió NO ASIGNADO, deje esta celda en blanco" sqref="AG11:AG67"/>
    <dataValidation type="list" allowBlank="1" showInputMessage="1" showErrorMessage="1" sqref="B11:B67">
      <formula1>INDIRECT($E$6)</formula1>
    </dataValidation>
    <dataValidation type="list" allowBlank="1" showInputMessage="1" showErrorMessage="1" sqref="H23:H67">
      <formula1>INDIRECT($G23)</formula1>
    </dataValidation>
    <dataValidation allowBlank="1" showInputMessage="1" showErrorMessage="1" promptTitle="Tipo de control" prompt="Defina que tipo de control es el que se aplica._x000a__x000a_Si definio NO EXISTE EL CONTROL dejeesta celda en blanco" sqref="AQ11:AQ169"/>
    <dataValidation type="custom" allowBlank="1" showInputMessage="1" showErrorMessage="1" errorTitle="COMPARTIR" error="Si requiere involucrar otra dependencia elija como Tipo de manejo &quot;COMPARTIR&quot;" sqref="BF11:BG67">
      <formula1>AX11="COMPARTIR"</formula1>
    </dataValidation>
    <dataValidation type="custom" allowBlank="1" showInputMessage="1" showErrorMessage="1" errorTitle="COMPARTIR" error="Si requiere involucrar otra dependencia elija como Tipo de manejo &quot;COMPARTIR&quot;" sqref="BE11:BE67">
      <formula1>AX11="COMPARTIR"</formula1>
    </dataValidation>
    <dataValidation type="custom" allowBlank="1" showInputMessage="1" showErrorMessage="1" errorTitle="COMPARTIR" error="Si requiere involucrar otra dependencia elija como Tipo de manejo &quot;COMPARTIR&quot;" sqref="BD11:BD67">
      <formula1>AX11="COMPARTIR"</formula1>
    </dataValidation>
    <dataValidation type="custom" allowBlank="1" showInputMessage="1" showErrorMessage="1" errorTitle="COMPARTIR" error="Si requiere involucrar otra dependencia elija como Tipo de manejo &quot;COMPARTIR&quot;" sqref="BC11:BC67">
      <formula1>AX11="COMPARTIR"</formula1>
    </dataValidation>
    <dataValidation type="custom" allowBlank="1" showInputMessage="1" showErrorMessage="1" errorTitle="COMPARTIR" error="Si requiere involucrar otra dependencia elija como Tipo de manejo &quot;COMPARTIR&quot;" sqref="BA11:BB67">
      <formula1>AW11="COMPARTIR"</formula1>
    </dataValidation>
  </dataValidations>
  <pageMargins left="1.3779527559055118" right="0.15748031496062992" top="0.59055118110236227" bottom="0.39370078740157483" header="0" footer="0"/>
  <pageSetup paperSize="120" scale="10" fitToHeight="10" orientation="landscape" horizontalDpi="1200" verticalDpi="1200" r:id="rId1"/>
  <headerFooter alignWithMargins="0"/>
  <colBreaks count="1" manualBreakCount="1">
    <brk id="53"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S68"/>
  <sheetViews>
    <sheetView zoomScale="80" zoomScaleNormal="80" zoomScaleSheetLayoutView="130" workbookViewId="0">
      <pane xSplit="5" ySplit="9" topLeftCell="F19" activePane="bottomRight" state="frozen"/>
      <selection pane="topRight" activeCell="D1" sqref="D1"/>
      <selection pane="bottomLeft" activeCell="A9" sqref="A9"/>
      <selection pane="bottomRight" activeCell="L22" sqref="L22:S24"/>
    </sheetView>
  </sheetViews>
  <sheetFormatPr baseColWidth="10" defaultColWidth="11.42578125" defaultRowHeight="12.75" x14ac:dyDescent="0.2"/>
  <cols>
    <col min="1" max="1" width="8" style="3" customWidth="1"/>
    <col min="2" max="2" width="24.7109375" style="3" customWidth="1"/>
    <col min="3" max="4" width="13.42578125" style="3" customWidth="1"/>
    <col min="5" max="5" width="20.7109375" style="4" customWidth="1"/>
    <col min="6" max="7" width="32.42578125" style="4" customWidth="1"/>
    <col min="8" max="8" width="24.7109375" style="4" customWidth="1"/>
    <col min="9" max="9" width="16" style="4" customWidth="1"/>
    <col min="10" max="10" width="22.140625" style="3" customWidth="1"/>
    <col min="11" max="11" width="19.5703125" style="3" customWidth="1"/>
    <col min="12" max="13" width="22.7109375" style="3" customWidth="1"/>
    <col min="14" max="14" width="27" style="3" customWidth="1"/>
    <col min="15" max="15" width="28.7109375" style="3" customWidth="1"/>
    <col min="16" max="17" width="22.7109375" style="3" customWidth="1"/>
    <col min="18" max="18" width="21.85546875" style="3" customWidth="1"/>
    <col min="19" max="19" width="28.85546875" style="3" customWidth="1"/>
    <col min="20" max="16384" width="11.42578125" style="3"/>
  </cols>
  <sheetData>
    <row r="1" spans="1:19" s="5" customFormat="1" ht="19.5" customHeight="1" x14ac:dyDescent="0.2">
      <c r="A1" s="65"/>
      <c r="B1" s="66"/>
      <c r="C1" s="66"/>
      <c r="D1" s="66"/>
      <c r="E1" s="155"/>
      <c r="F1" s="155"/>
      <c r="G1" s="155"/>
      <c r="H1" s="155"/>
      <c r="I1" s="155"/>
      <c r="J1" s="155"/>
      <c r="K1" s="155"/>
      <c r="L1" s="155"/>
      <c r="M1" s="155"/>
      <c r="N1" s="155"/>
      <c r="O1" s="67"/>
      <c r="P1" s="67"/>
      <c r="Q1" s="67"/>
      <c r="R1" s="116" t="s">
        <v>66</v>
      </c>
      <c r="S1" s="117" t="s">
        <v>444</v>
      </c>
    </row>
    <row r="2" spans="1:19" s="5" customFormat="1" ht="18.75" customHeight="1" x14ac:dyDescent="0.2">
      <c r="A2" s="156"/>
      <c r="B2" s="157"/>
      <c r="C2" s="162"/>
      <c r="D2" s="157"/>
      <c r="E2" s="469" t="s">
        <v>68</v>
      </c>
      <c r="F2" s="469"/>
      <c r="G2" s="469"/>
      <c r="H2" s="469"/>
      <c r="I2" s="469"/>
      <c r="J2" s="469"/>
      <c r="K2" s="469"/>
      <c r="L2" s="469"/>
      <c r="M2" s="469"/>
      <c r="N2" s="469"/>
      <c r="O2" s="22"/>
      <c r="P2" s="22"/>
      <c r="Q2" s="22"/>
      <c r="R2" s="118" t="s">
        <v>438</v>
      </c>
      <c r="S2" s="166">
        <v>9</v>
      </c>
    </row>
    <row r="3" spans="1:19" s="5" customFormat="1" ht="23.25" customHeight="1" x14ac:dyDescent="0.2">
      <c r="A3" s="156"/>
      <c r="B3" s="157"/>
      <c r="C3" s="162"/>
      <c r="D3" s="157"/>
      <c r="E3" s="469" t="s">
        <v>57</v>
      </c>
      <c r="F3" s="469"/>
      <c r="G3" s="469"/>
      <c r="H3" s="469"/>
      <c r="I3" s="469"/>
      <c r="J3" s="469"/>
      <c r="K3" s="469"/>
      <c r="L3" s="469"/>
      <c r="M3" s="469"/>
      <c r="N3" s="469"/>
      <c r="O3" s="22"/>
      <c r="P3" s="22"/>
      <c r="Q3" s="22"/>
      <c r="R3" s="118" t="s">
        <v>439</v>
      </c>
      <c r="S3" s="167">
        <v>45014</v>
      </c>
    </row>
    <row r="4" spans="1:19" s="5" customFormat="1" ht="18.75" customHeight="1" thickBot="1" x14ac:dyDescent="0.25">
      <c r="A4" s="69"/>
      <c r="B4" s="70"/>
      <c r="C4" s="70"/>
      <c r="D4" s="70"/>
      <c r="E4" s="470"/>
      <c r="F4" s="470"/>
      <c r="G4" s="470"/>
      <c r="H4" s="470"/>
      <c r="I4" s="470"/>
      <c r="J4" s="470"/>
      <c r="K4" s="470"/>
      <c r="L4" s="470"/>
      <c r="M4" s="470"/>
      <c r="N4" s="470"/>
      <c r="O4" s="71"/>
      <c r="P4" s="71"/>
      <c r="Q4" s="71"/>
      <c r="R4" s="119" t="s">
        <v>440</v>
      </c>
      <c r="S4" s="120" t="s">
        <v>442</v>
      </c>
    </row>
    <row r="5" spans="1:19" s="5" customFormat="1" ht="18.75" customHeight="1" thickBot="1" x14ac:dyDescent="0.25">
      <c r="A5" s="466"/>
      <c r="B5" s="467"/>
      <c r="C5" s="467"/>
      <c r="D5" s="467"/>
      <c r="E5" s="467"/>
      <c r="F5" s="467"/>
      <c r="G5" s="467"/>
      <c r="H5" s="467"/>
      <c r="I5" s="467"/>
      <c r="J5" s="467"/>
      <c r="K5" s="467"/>
      <c r="L5" s="467"/>
      <c r="M5" s="467"/>
      <c r="N5" s="467"/>
      <c r="O5" s="467"/>
      <c r="P5" s="467"/>
      <c r="Q5" s="467"/>
      <c r="R5" s="467"/>
      <c r="S5" s="468"/>
    </row>
    <row r="6" spans="1:19" s="1" customFormat="1" ht="52.5" customHeight="1" thickBot="1" x14ac:dyDescent="0.25">
      <c r="A6" s="471" t="str">
        <f>'01-Mapa de riesgo-UO'!A6:D6</f>
        <v>TIPO DE MAPA</v>
      </c>
      <c r="B6" s="472"/>
      <c r="C6" s="472"/>
      <c r="D6" s="472"/>
      <c r="E6" s="472"/>
      <c r="F6" s="482" t="str">
        <f>'01-Mapa de riesgo-UO'!E6</f>
        <v>PROCESOS</v>
      </c>
      <c r="G6" s="483"/>
      <c r="H6" s="484"/>
      <c r="I6" s="7"/>
      <c r="K6" s="121" t="s">
        <v>7</v>
      </c>
      <c r="L6" s="485">
        <v>45124</v>
      </c>
      <c r="M6" s="486"/>
      <c r="N6" s="7"/>
      <c r="O6" s="7"/>
      <c r="P6" s="7"/>
      <c r="Q6" s="7"/>
      <c r="S6" s="122"/>
    </row>
    <row r="7" spans="1:19" s="1" customFormat="1" ht="23.25" customHeight="1" thickBot="1" x14ac:dyDescent="0.25">
      <c r="A7" s="473"/>
      <c r="B7" s="474"/>
      <c r="C7" s="474"/>
      <c r="D7" s="474"/>
      <c r="E7" s="474"/>
      <c r="F7" s="477"/>
      <c r="G7" s="477"/>
      <c r="H7" s="477"/>
      <c r="I7" s="477"/>
      <c r="J7" s="477"/>
      <c r="K7" s="477"/>
      <c r="L7" s="477"/>
      <c r="M7" s="477"/>
      <c r="N7" s="477"/>
      <c r="O7" s="477"/>
      <c r="P7" s="477"/>
      <c r="Q7" s="477"/>
      <c r="S7" s="122"/>
    </row>
    <row r="8" spans="1:19" s="1" customFormat="1" ht="45" customHeight="1" x14ac:dyDescent="0.2">
      <c r="A8" s="475" t="s">
        <v>55</v>
      </c>
      <c r="B8" s="478" t="s">
        <v>560</v>
      </c>
      <c r="C8" s="478" t="s">
        <v>561</v>
      </c>
      <c r="D8" s="464" t="s">
        <v>75</v>
      </c>
      <c r="E8" s="464"/>
      <c r="F8" s="464"/>
      <c r="G8" s="464"/>
      <c r="H8" s="464"/>
      <c r="I8" s="464" t="s">
        <v>73</v>
      </c>
      <c r="J8" s="464" t="s">
        <v>2</v>
      </c>
      <c r="K8" s="464" t="s">
        <v>95</v>
      </c>
      <c r="L8" s="464" t="s">
        <v>9</v>
      </c>
      <c r="M8" s="464"/>
      <c r="N8" s="464"/>
      <c r="O8" s="464" t="s">
        <v>3</v>
      </c>
      <c r="P8" s="464" t="s">
        <v>10</v>
      </c>
      <c r="Q8" s="464"/>
      <c r="R8" s="464"/>
      <c r="S8" s="480" t="s">
        <v>3</v>
      </c>
    </row>
    <row r="9" spans="1:19" s="2" customFormat="1" ht="36.75" customHeight="1" x14ac:dyDescent="0.2">
      <c r="A9" s="476"/>
      <c r="B9" s="479"/>
      <c r="C9" s="479"/>
      <c r="D9" s="160" t="s">
        <v>71</v>
      </c>
      <c r="E9" s="160" t="s">
        <v>4</v>
      </c>
      <c r="F9" s="160" t="s">
        <v>0</v>
      </c>
      <c r="G9" s="160" t="s">
        <v>56</v>
      </c>
      <c r="H9" s="160" t="s">
        <v>1</v>
      </c>
      <c r="I9" s="465"/>
      <c r="J9" s="465"/>
      <c r="K9" s="465"/>
      <c r="L9" s="465"/>
      <c r="M9" s="465"/>
      <c r="N9" s="465"/>
      <c r="O9" s="465"/>
      <c r="P9" s="465"/>
      <c r="Q9" s="465"/>
      <c r="R9" s="465"/>
      <c r="S9" s="481"/>
    </row>
    <row r="10" spans="1:19" s="2" customFormat="1" ht="62.45" customHeight="1" x14ac:dyDescent="0.2">
      <c r="A10" s="449">
        <v>1</v>
      </c>
      <c r="B10" s="395" t="str">
        <f>'01-Mapa de riesgo-UO'!D11</f>
        <v>VICERRECTORÍA_RESPONSABILIDAD_SOCIAL_Y_BIENESTAR_UNIVERSITARIO_PDI</v>
      </c>
      <c r="C10" s="395" t="str">
        <f>+'01-Mapa de riesgo-UO'!F11</f>
        <v>SI</v>
      </c>
      <c r="D10" s="450" t="str">
        <f>'01-Mapa de riesgo-UO'!J11</f>
        <v>Estratégico</v>
      </c>
      <c r="E10" s="450" t="str">
        <f>'01-Mapa de riesgo-UO'!K11</f>
        <v xml:space="preserve">Reducción en la cantidad de activos de conocimiento transferidos a la sociedad </v>
      </c>
      <c r="F10" s="450" t="str">
        <f>'01-Mapa de riesgo-UO'!L11</f>
        <v xml:space="preserve">Grupos de investigación e investigadores  con menor cantidad de productos de desarrollo tecnológico e innovación lo que impacta directamente la cantidad de activos de conocimiento que son susceptibles de transferirse a la sociedad a través de contratos de licencias, acuerdos de transferencia de materiales, uso de marca. </v>
      </c>
      <c r="G10" s="62" t="str">
        <f>'01-Mapa de riesgo-UO'!I11</f>
        <v xml:space="preserve">Falta de financiación externa para la validación, prototipado y escalamiento de los activos tecnológicos </v>
      </c>
      <c r="H10" s="450" t="str">
        <f>'01-Mapa de riesgo-UO'!M11</f>
        <v xml:space="preserve">Impacto negativo en  la categorización ante MinCiencias, reducción de los indicadores de innovación que se miden en los diferentes ranking y en los procesos de acreditación y reacreditación institucional y de los programas académicos </v>
      </c>
      <c r="I10" s="451" t="str">
        <f>'01-Mapa de riesgo-UO'!AT11</f>
        <v>LEVE</v>
      </c>
      <c r="J10" s="161" t="str">
        <f>'01-Mapa de riesgo-UO'!AW11</f>
        <v>ASUMIR</v>
      </c>
      <c r="K10" s="395" t="str">
        <f t="shared" ref="K10:K19" si="0">IF(I10="GRAVE","Debe formularse",IF(I10="MODERADO", "Si el proceso lo requiere","NO"))</f>
        <v>NO</v>
      </c>
      <c r="L10" s="447"/>
      <c r="M10" s="447"/>
      <c r="N10" s="447"/>
      <c r="O10" s="447"/>
      <c r="P10" s="447"/>
      <c r="Q10" s="447"/>
      <c r="R10" s="447"/>
      <c r="S10" s="448"/>
    </row>
    <row r="11" spans="1:19" s="2" customFormat="1" ht="62.45" customHeight="1" x14ac:dyDescent="0.2">
      <c r="A11" s="449"/>
      <c r="B11" s="395"/>
      <c r="C11" s="395"/>
      <c r="D11" s="450"/>
      <c r="E11" s="450"/>
      <c r="F11" s="450"/>
      <c r="G11" s="62" t="str">
        <f>'01-Mapa de riesgo-UO'!I12</f>
        <v>Cambios en la normatividad que dificulten el proceso de transferencia de los activos de conocimiento</v>
      </c>
      <c r="H11" s="450"/>
      <c r="I11" s="451"/>
      <c r="J11" s="161" t="str">
        <f>'01-Mapa de riesgo-UO'!AW12</f>
        <v>ASUMIR</v>
      </c>
      <c r="K11" s="395"/>
      <c r="L11" s="447"/>
      <c r="M11" s="447"/>
      <c r="N11" s="447"/>
      <c r="O11" s="447"/>
      <c r="P11" s="447"/>
      <c r="Q11" s="447"/>
      <c r="R11" s="447"/>
      <c r="S11" s="448"/>
    </row>
    <row r="12" spans="1:19" s="2" customFormat="1" ht="62.45" customHeight="1" x14ac:dyDescent="0.2">
      <c r="A12" s="449"/>
      <c r="B12" s="395"/>
      <c r="C12" s="395"/>
      <c r="D12" s="450"/>
      <c r="E12" s="450"/>
      <c r="F12" s="450"/>
      <c r="G12" s="62" t="str">
        <f>'01-Mapa de riesgo-UO'!I13</f>
        <v xml:space="preserve">Incipiente presupuesto para financiar convocatorias de desarrollo tecnológico e innovación </v>
      </c>
      <c r="H12" s="450"/>
      <c r="I12" s="451"/>
      <c r="J12" s="161" t="str">
        <f>'01-Mapa de riesgo-UO'!AW13</f>
        <v>ASUMIR</v>
      </c>
      <c r="K12" s="395"/>
      <c r="L12" s="447"/>
      <c r="M12" s="447"/>
      <c r="N12" s="447"/>
      <c r="O12" s="447"/>
      <c r="P12" s="447"/>
      <c r="Q12" s="447"/>
      <c r="R12" s="447"/>
      <c r="S12" s="448"/>
    </row>
    <row r="13" spans="1:19" s="2" customFormat="1" ht="62.45" customHeight="1" x14ac:dyDescent="0.2">
      <c r="A13" s="449">
        <v>2</v>
      </c>
      <c r="B13" s="395" t="str">
        <f>'01-Mapa de riesgo-UO'!D14</f>
        <v>VICERRECTORÍA_RESPONSABILIDAD_SOCIAL_Y_BIENESTAR_UNIVERSITARIO_PDI</v>
      </c>
      <c r="C13" s="395" t="str">
        <f>+'01-Mapa de riesgo-UO'!F14</f>
        <v>SI</v>
      </c>
      <c r="D13" s="450" t="str">
        <f>'01-Mapa de riesgo-UO'!J14</f>
        <v>Estratégico</v>
      </c>
      <c r="E13" s="450" t="str">
        <f>'01-Mapa de riesgo-UO'!K14</f>
        <v xml:space="preserve">Grupos de Investigación sin reconocimiento por MinCiencias </v>
      </c>
      <c r="F13" s="450" t="str">
        <f>'01-Mapa de riesgo-UO'!L14</f>
        <v>Grupos de investigación que no cumplen con los estándares mínimos para lograr el reconocimiento de MinCiencias o en su defecto disminuyan su categoría</v>
      </c>
      <c r="G13" s="62" t="str">
        <f>'01-Mapa de riesgo-UO'!I14</f>
        <v xml:space="preserve">Cambio de normatividad por parte de MinCiencias, relacionada al modelo de medición. </v>
      </c>
      <c r="H13" s="450" t="str">
        <f>'01-Mapa de riesgo-UO'!M14</f>
        <v xml:space="preserve">Pérdida de Acreditación Institucional y registros calificados. Incumplimiento de los indicadores institucionales. Disminución en la imagen y reconocimiento como universidad investigativa. </v>
      </c>
      <c r="I13" s="451" t="str">
        <f>'01-Mapa de riesgo-UO'!AT14</f>
        <v>MODERADO</v>
      </c>
      <c r="J13" s="161" t="str">
        <f>'01-Mapa de riesgo-UO'!AW14</f>
        <v>REDUCIR</v>
      </c>
      <c r="K13" s="395" t="str">
        <f t="shared" si="0"/>
        <v>Si el proceso lo requiere</v>
      </c>
      <c r="L13" s="447"/>
      <c r="M13" s="447"/>
      <c r="N13" s="447"/>
      <c r="O13" s="447"/>
      <c r="P13" s="447"/>
      <c r="Q13" s="447"/>
      <c r="R13" s="447"/>
      <c r="S13" s="448"/>
    </row>
    <row r="14" spans="1:19" s="2" customFormat="1" ht="62.45" customHeight="1" x14ac:dyDescent="0.2">
      <c r="A14" s="449"/>
      <c r="B14" s="395"/>
      <c r="C14" s="395"/>
      <c r="D14" s="450"/>
      <c r="E14" s="450"/>
      <c r="F14" s="450"/>
      <c r="G14" s="62" t="str">
        <f>'01-Mapa de riesgo-UO'!I15</f>
        <v xml:space="preserve">Falta de financiación externa o interna para el fortalecimiento de los Grupos de Investigación. </v>
      </c>
      <c r="H14" s="450"/>
      <c r="I14" s="451"/>
      <c r="J14" s="161">
        <f>'01-Mapa de riesgo-UO'!AW15</f>
        <v>0</v>
      </c>
      <c r="K14" s="395"/>
      <c r="L14" s="447"/>
      <c r="M14" s="447"/>
      <c r="N14" s="447"/>
      <c r="O14" s="447"/>
      <c r="P14" s="447"/>
      <c r="Q14" s="447"/>
      <c r="R14" s="447"/>
      <c r="S14" s="448"/>
    </row>
    <row r="15" spans="1:19" s="2" customFormat="1" ht="62.45" customHeight="1" x14ac:dyDescent="0.2">
      <c r="A15" s="449"/>
      <c r="B15" s="395"/>
      <c r="C15" s="395"/>
      <c r="D15" s="450"/>
      <c r="E15" s="450"/>
      <c r="F15" s="450"/>
      <c r="G15" s="62" t="str">
        <f>'01-Mapa de riesgo-UO'!I16</f>
        <v xml:space="preserve">Desactualización de procedimientos y reglamentación interna relacionada a los Grupos de Investigación. </v>
      </c>
      <c r="H15" s="450"/>
      <c r="I15" s="451"/>
      <c r="J15" s="161">
        <f>'01-Mapa de riesgo-UO'!AW16</f>
        <v>0</v>
      </c>
      <c r="K15" s="395"/>
      <c r="L15" s="447"/>
      <c r="M15" s="447"/>
      <c r="N15" s="447"/>
      <c r="O15" s="447"/>
      <c r="P15" s="447"/>
      <c r="Q15" s="447"/>
      <c r="R15" s="447"/>
      <c r="S15" s="448"/>
    </row>
    <row r="16" spans="1:19" s="2" customFormat="1" ht="62.45" customHeight="1" x14ac:dyDescent="0.2">
      <c r="A16" s="449">
        <v>3</v>
      </c>
      <c r="B16" s="395" t="str">
        <f>'01-Mapa de riesgo-UO'!D17</f>
        <v>VICERRECTORÍA_RESPONSABILIDAD_SOCIAL_Y_BIENESTAR_UNIVERSITARIO_PDI</v>
      </c>
      <c r="C16" s="395" t="str">
        <f>+'01-Mapa de riesgo-UO'!F17</f>
        <v>SI</v>
      </c>
      <c r="D16" s="450" t="str">
        <f>'01-Mapa de riesgo-UO'!J17</f>
        <v>Estratégico</v>
      </c>
      <c r="E16" s="450" t="str">
        <f>'01-Mapa de riesgo-UO'!K17</f>
        <v xml:space="preserve">Investigadores sin reconocimiento ante MinCiencias </v>
      </c>
      <c r="F16" s="450" t="str">
        <f>'01-Mapa de riesgo-UO'!L17</f>
        <v>Investigadores que no cumplen con los estándares mínimos para lograr el reconocimiento de MinCiencias o en su defecto disminuyan su categoría.</v>
      </c>
      <c r="G16" s="62" t="str">
        <f>'01-Mapa de riesgo-UO'!I17</f>
        <v xml:space="preserve">Cambio de normatividad por parte de MinCiencias, relacionada al modelo de medición. </v>
      </c>
      <c r="H16" s="450" t="str">
        <f>'01-Mapa de riesgo-UO'!M17</f>
        <v xml:space="preserve">Pérdida de Acreditación Institucional y registros calificados. 
Incumplimiento de los indicadores institucionales. 
Disminución en la imagen y reconocimiento como universidad investigativa. 
</v>
      </c>
      <c r="I16" s="451" t="str">
        <f>'01-Mapa de riesgo-UO'!AT17</f>
        <v>MODERADO</v>
      </c>
      <c r="J16" s="161" t="str">
        <f>'01-Mapa de riesgo-UO'!AW17</f>
        <v>REDUCIR</v>
      </c>
      <c r="K16" s="395" t="str">
        <f t="shared" si="0"/>
        <v>Si el proceso lo requiere</v>
      </c>
      <c r="L16" s="447"/>
      <c r="M16" s="447"/>
      <c r="N16" s="447"/>
      <c r="O16" s="447"/>
      <c r="P16" s="447"/>
      <c r="Q16" s="447"/>
      <c r="R16" s="447"/>
      <c r="S16" s="448"/>
    </row>
    <row r="17" spans="1:19" ht="62.45" customHeight="1" x14ac:dyDescent="0.2">
      <c r="A17" s="449"/>
      <c r="B17" s="395"/>
      <c r="C17" s="395"/>
      <c r="D17" s="450"/>
      <c r="E17" s="450"/>
      <c r="F17" s="450"/>
      <c r="G17" s="62" t="str">
        <f>'01-Mapa de riesgo-UO'!I18</f>
        <v xml:space="preserve">Falta de financiación externa o interna para el fortalecimiento de los investigadores. </v>
      </c>
      <c r="H17" s="450"/>
      <c r="I17" s="451"/>
      <c r="J17" s="161">
        <f>'01-Mapa de riesgo-UO'!AW18</f>
        <v>0</v>
      </c>
      <c r="K17" s="395"/>
      <c r="L17" s="447"/>
      <c r="M17" s="447"/>
      <c r="N17" s="447"/>
      <c r="O17" s="447"/>
      <c r="P17" s="447"/>
      <c r="Q17" s="447"/>
      <c r="R17" s="447"/>
      <c r="S17" s="448"/>
    </row>
    <row r="18" spans="1:19" ht="62.45" customHeight="1" x14ac:dyDescent="0.2">
      <c r="A18" s="449"/>
      <c r="B18" s="395"/>
      <c r="C18" s="395"/>
      <c r="D18" s="450"/>
      <c r="E18" s="450"/>
      <c r="F18" s="450"/>
      <c r="G18" s="62" t="str">
        <f>'01-Mapa de riesgo-UO'!I19</f>
        <v xml:space="preserve">Desactualización de procedimientos y reglamentación interna relacionada a los Grupos de Investigación. </v>
      </c>
      <c r="H18" s="450"/>
      <c r="I18" s="451"/>
      <c r="J18" s="161">
        <f>'01-Mapa de riesgo-UO'!AW19</f>
        <v>0</v>
      </c>
      <c r="K18" s="395"/>
      <c r="L18" s="447"/>
      <c r="M18" s="447"/>
      <c r="N18" s="447"/>
      <c r="O18" s="447"/>
      <c r="P18" s="447"/>
      <c r="Q18" s="447"/>
      <c r="R18" s="447"/>
      <c r="S18" s="448"/>
    </row>
    <row r="19" spans="1:19" ht="62.45" customHeight="1" x14ac:dyDescent="0.2">
      <c r="A19" s="449">
        <v>4</v>
      </c>
      <c r="B19" s="395" t="str">
        <f>'01-Mapa de riesgo-UO'!D20</f>
        <v>GESTIÓN_DEL_CONTEXTO_Y_VISIBILIDAD_NACIONAL_E_INTERNACIONAL</v>
      </c>
      <c r="C19" s="395" t="str">
        <f>+'01-Mapa de riesgo-UO'!F20</f>
        <v>SI</v>
      </c>
      <c r="D19" s="450" t="str">
        <f>'01-Mapa de riesgo-UO'!J20</f>
        <v>Estratégico</v>
      </c>
      <c r="E19" s="450" t="str">
        <f>'01-Mapa de riesgo-UO'!K20</f>
        <v xml:space="preserve"> La posible desarticulación con el contexto por  la poca contribución de la Universidad al análisis y la búsqueda de soluciones a los problemas de la sociedad, debido a la gestión de la universidad sin tener en cuenta su contexto
</v>
      </c>
      <c r="F19" s="450" t="str">
        <f>'01-Mapa de riesgo-UO'!L20</f>
        <v xml:space="preserve">Desarrollo de la universidad descontextualizada de la realidad regional, nacional e internacional, con bajos nivel de articulación entre los diferentes actores institucionales, y sin procesos de retroalimentación efectiva entre la universidad y el medio, limitando su contribución a la comprensión y búsqueda de soluciones a problemas de la sociedad. </v>
      </c>
      <c r="G19" s="62" t="str">
        <f>'01-Mapa de riesgo-UO'!I20</f>
        <v>Bajo nivel de articulación entre los diferentes actores institucionales.</v>
      </c>
      <c r="H19" s="450" t="str">
        <f>'01-Mapa de riesgo-UO'!M20</f>
        <v>*Baja incidencia en el medio.
*Desaprovechamiento de oportunidades de gestión de recursos.
*Pérdida de crédibilidad institucional.
*Comunidad Universitaria y egresados que no puede acceder a oportunidades académicas, de investigación y/o laborales.</v>
      </c>
      <c r="I19" s="451" t="str">
        <f>'01-Mapa de riesgo-UO'!AT20</f>
        <v>LEVE</v>
      </c>
      <c r="J19" s="161" t="str">
        <f>'01-Mapa de riesgo-UO'!AW20</f>
        <v>ASUMIR</v>
      </c>
      <c r="K19" s="395" t="str">
        <f t="shared" si="0"/>
        <v>NO</v>
      </c>
      <c r="L19" s="447"/>
      <c r="M19" s="447"/>
      <c r="N19" s="447"/>
      <c r="O19" s="447"/>
      <c r="P19" s="447"/>
      <c r="Q19" s="447"/>
      <c r="R19" s="447"/>
      <c r="S19" s="448"/>
    </row>
    <row r="20" spans="1:19" ht="62.45" customHeight="1" x14ac:dyDescent="0.2">
      <c r="A20" s="449"/>
      <c r="B20" s="395"/>
      <c r="C20" s="395"/>
      <c r="D20" s="450"/>
      <c r="E20" s="450"/>
      <c r="F20" s="450"/>
      <c r="G20" s="62" t="str">
        <f>'01-Mapa de riesgo-UO'!I21</f>
        <v>Ausencia de liderazgo transformacional y de conocimiento frente a la dinámica institucional, regional, nacional e internacional.</v>
      </c>
      <c r="H20" s="450"/>
      <c r="I20" s="451"/>
      <c r="J20" s="161" t="str">
        <f>'01-Mapa de riesgo-UO'!AW21</f>
        <v>ASUMIR</v>
      </c>
      <c r="K20" s="395"/>
      <c r="L20" s="447"/>
      <c r="M20" s="447"/>
      <c r="N20" s="447"/>
      <c r="O20" s="447"/>
      <c r="P20" s="447"/>
      <c r="Q20" s="447"/>
      <c r="R20" s="447"/>
      <c r="S20" s="448"/>
    </row>
    <row r="21" spans="1:19" ht="62.45" customHeight="1" x14ac:dyDescent="0.2">
      <c r="A21" s="449"/>
      <c r="B21" s="395"/>
      <c r="C21" s="395"/>
      <c r="D21" s="450"/>
      <c r="E21" s="450"/>
      <c r="F21" s="450"/>
      <c r="G21" s="62" t="str">
        <f>'01-Mapa de riesgo-UO'!I22</f>
        <v>Escasa retroalimentación efectiva entre la universidad y el medio.</v>
      </c>
      <c r="H21" s="450"/>
      <c r="I21" s="451"/>
      <c r="J21" s="161" t="str">
        <f>'01-Mapa de riesgo-UO'!AW22</f>
        <v>ASUMIR</v>
      </c>
      <c r="K21" s="395"/>
      <c r="L21" s="447"/>
      <c r="M21" s="447"/>
      <c r="N21" s="447"/>
      <c r="O21" s="447"/>
      <c r="P21" s="447"/>
      <c r="Q21" s="447"/>
      <c r="R21" s="447"/>
      <c r="S21" s="448"/>
    </row>
    <row r="22" spans="1:19" ht="62.45" customHeight="1" x14ac:dyDescent="0.2">
      <c r="A22" s="449">
        <v>5</v>
      </c>
      <c r="B22" s="395" t="str">
        <f>'01-Mapa de riesgo-UO'!D23</f>
        <v>DIRECCIONAMIENTO_INSTITUCIONAL</v>
      </c>
      <c r="C22" s="395" t="str">
        <f>+'01-Mapa de riesgo-UO'!F23</f>
        <v>SI</v>
      </c>
      <c r="D22" s="450" t="str">
        <f>'01-Mapa de riesgo-UO'!J23</f>
        <v>Corrupción</v>
      </c>
      <c r="E22" s="450" t="str">
        <f>'01-Mapa de riesgo-UO'!K23</f>
        <v>Probabilidad de Afectación administrativa, disciplinaria o fiscal por sanción o iniciación de una proceso del ente de control por la ejecución inadecuada de proyectos de la Oficina de Planeación (contratos, Ordenes contractuales,  resoluciones,  proyectos de operación comercial).</v>
      </c>
      <c r="F22" s="450" t="str">
        <f>'01-Mapa de riesgo-UO'!L23</f>
        <v>Incumplimiento en la  ejecución de proyectos (contratos, Ordenes contractuales, resoluciones, proyectos de operación comercial) en el desarrollo y ejecución en cada una de sus etapas</v>
      </c>
      <c r="G22" s="62" t="str">
        <f>'01-Mapa de riesgo-UO'!I23</f>
        <v xml:space="preserve">Desconocimiento de los  procedimientos contractuales y proyectos especiales  </v>
      </c>
      <c r="H22" s="450" t="str">
        <f>'01-Mapa de riesgo-UO'!M23</f>
        <v xml:space="preserve">Hallazgos por parte de entes de control
Detrimiento patrimonial
Incumplimiento de resultados
Afectación de la imagen institucional </v>
      </c>
      <c r="I22" s="451" t="str">
        <f>'01-Mapa de riesgo-UO'!AT23</f>
        <v>MODERADO</v>
      </c>
      <c r="J22" s="161" t="str">
        <f>'01-Mapa de riesgo-UO'!AW23</f>
        <v>REDUCIR</v>
      </c>
      <c r="K22" s="395" t="str">
        <f t="shared" ref="K22" si="1">IF(I22="GRAVE","Debe formularse",IF(I22="MODERADO", "Si el proceso lo requiere","NO"))</f>
        <v>Si el proceso lo requiere</v>
      </c>
      <c r="L22" s="452" t="s">
        <v>813</v>
      </c>
      <c r="M22" s="453"/>
      <c r="N22" s="454"/>
      <c r="O22" s="461" t="s">
        <v>814</v>
      </c>
      <c r="P22" s="452" t="s">
        <v>815</v>
      </c>
      <c r="Q22" s="453"/>
      <c r="R22" s="454"/>
      <c r="S22" s="461" t="s">
        <v>816</v>
      </c>
    </row>
    <row r="23" spans="1:19" ht="62.45" customHeight="1" x14ac:dyDescent="0.2">
      <c r="A23" s="449"/>
      <c r="B23" s="395"/>
      <c r="C23" s="395"/>
      <c r="D23" s="450"/>
      <c r="E23" s="450"/>
      <c r="F23" s="450"/>
      <c r="G23" s="62" t="str">
        <f>'01-Mapa de riesgo-UO'!I24</f>
        <v>Bajo nivel de seguimiento periódico en la ejecución de proyectos (contratos, Ordenes de servicios, proyectos de operación comercial)</v>
      </c>
      <c r="H23" s="450"/>
      <c r="I23" s="451"/>
      <c r="J23" s="161" t="str">
        <f>'01-Mapa de riesgo-UO'!AW24</f>
        <v>REDUCIR</v>
      </c>
      <c r="K23" s="395"/>
      <c r="L23" s="455"/>
      <c r="M23" s="456"/>
      <c r="N23" s="457"/>
      <c r="O23" s="462"/>
      <c r="P23" s="455"/>
      <c r="Q23" s="456"/>
      <c r="R23" s="457"/>
      <c r="S23" s="462"/>
    </row>
    <row r="24" spans="1:19" ht="62.45" customHeight="1" x14ac:dyDescent="0.2">
      <c r="A24" s="449"/>
      <c r="B24" s="395"/>
      <c r="C24" s="395"/>
      <c r="D24" s="450"/>
      <c r="E24" s="450"/>
      <c r="F24" s="450"/>
      <c r="G24" s="62" t="str">
        <f>'01-Mapa de riesgo-UO'!I25</f>
        <v xml:space="preserve">Desarticulación de los procedimientos institucionales para el desarrollo y ejecución en cada una de sus etapas </v>
      </c>
      <c r="H24" s="450"/>
      <c r="I24" s="451"/>
      <c r="J24" s="161" t="str">
        <f>'01-Mapa de riesgo-UO'!AW25</f>
        <v>REDUCIR</v>
      </c>
      <c r="K24" s="395"/>
      <c r="L24" s="458"/>
      <c r="M24" s="459"/>
      <c r="N24" s="460"/>
      <c r="O24" s="463"/>
      <c r="P24" s="458"/>
      <c r="Q24" s="459"/>
      <c r="R24" s="460"/>
      <c r="S24" s="463"/>
    </row>
    <row r="25" spans="1:19" ht="62.45" customHeight="1" x14ac:dyDescent="0.2">
      <c r="A25" s="449">
        <v>6</v>
      </c>
      <c r="B25" s="395" t="str">
        <f>'01-Mapa de riesgo-UO'!D26</f>
        <v>GESTIÓN_Y_SOSTENIBILIDAD_INSTITUCIONAL</v>
      </c>
      <c r="C25" s="395" t="str">
        <f>+'01-Mapa de riesgo-UO'!F26</f>
        <v>SI</v>
      </c>
      <c r="D25" s="450" t="str">
        <f>'01-Mapa de riesgo-UO'!J26</f>
        <v>Estratégico</v>
      </c>
      <c r="E25" s="450" t="str">
        <f>'01-Mapa de riesgo-UO'!K26</f>
        <v>Desfinanciación del presupuesto de la Universidad por la expedición de normas de entes internos (Consejo Superior, Consejo Académico) y externos (Gobierno y Congreso) que impactan directamente al presupuesto de gastos de la Universidad o por un menor recaudo que no permita garantizar los compromisos adquiridos</v>
      </c>
      <c r="F25" s="450" t="str">
        <f>'01-Mapa de riesgo-UO'!L26</f>
        <v>Desfinanciación del presupuesto de la Universidad por la expedición de normas de entes internos (Consejo Superior, Consejo Académico) y externos (Gobierno y Congreso) que impactan directamente al presupuesto de gastos de la Universidad o por un menor recaudo que no permita garantizar los compromisos adquiridos</v>
      </c>
      <c r="G25" s="62" t="str">
        <f>'01-Mapa de riesgo-UO'!I26</f>
        <v xml:space="preserve">Directrices administrativas no soportadas en análisis financieros. </v>
      </c>
      <c r="H25" s="450" t="str">
        <f>'01-Mapa de riesgo-UO'!M26</f>
        <v>Modificaciones presupuestales (Reducciones, traslados y  aplazamientos) que permitan atender prioritariamente los gastos de funcionamiento y las normas de Ley.
Déficit presupuestal constituido por los compromisos legalmente adquiridos que han surtido todo el trámite presupuestal, pero no hay recursos disponibles para su pago con cargo al presupuesto del año en que se originaron.</v>
      </c>
      <c r="I25" s="451" t="str">
        <f>'01-Mapa de riesgo-UO'!AT26</f>
        <v>LEVE</v>
      </c>
      <c r="J25" s="161" t="str">
        <f>'01-Mapa de riesgo-UO'!AW26</f>
        <v>ASUMIR</v>
      </c>
      <c r="K25" s="395" t="str">
        <f t="shared" ref="K25" si="2">IF(I25="GRAVE","Debe formularse",IF(I25="MODERADO", "Si el proceso lo requiere","NO"))</f>
        <v>NO</v>
      </c>
      <c r="L25" s="447"/>
      <c r="M25" s="447"/>
      <c r="N25" s="447"/>
      <c r="O25" s="447"/>
      <c r="P25" s="447"/>
      <c r="Q25" s="447"/>
      <c r="R25" s="447"/>
      <c r="S25" s="448"/>
    </row>
    <row r="26" spans="1:19" ht="62.45" customHeight="1" x14ac:dyDescent="0.2">
      <c r="A26" s="449"/>
      <c r="B26" s="395"/>
      <c r="C26" s="395"/>
      <c r="D26" s="450"/>
      <c r="E26" s="450"/>
      <c r="F26" s="450"/>
      <c r="G26" s="62" t="str">
        <f>'01-Mapa de riesgo-UO'!I27</f>
        <v>Aprobación de normas y leyes gubernamentales que le generan mayor obligación a la institución o cambios en el funcionamiento.</v>
      </c>
      <c r="H26" s="450"/>
      <c r="I26" s="451"/>
      <c r="J26" s="161" t="str">
        <f>'01-Mapa de riesgo-UO'!AW27</f>
        <v>ASUMIR</v>
      </c>
      <c r="K26" s="395"/>
      <c r="L26" s="447"/>
      <c r="M26" s="447"/>
      <c r="N26" s="447"/>
      <c r="O26" s="447"/>
      <c r="P26" s="447"/>
      <c r="Q26" s="447"/>
      <c r="R26" s="447"/>
      <c r="S26" s="448"/>
    </row>
    <row r="27" spans="1:19" ht="62.45" customHeight="1" x14ac:dyDescent="0.2">
      <c r="A27" s="449"/>
      <c r="B27" s="395"/>
      <c r="C27" s="395"/>
      <c r="D27" s="450"/>
      <c r="E27" s="450"/>
      <c r="F27" s="450"/>
      <c r="G27" s="62" t="str">
        <f>'01-Mapa de riesgo-UO'!I28</f>
        <v>Disminución en el recaudo de los recursos apropiados en el presupuesto de la Universidad aprobado por el Consejo Superior.</v>
      </c>
      <c r="H27" s="450"/>
      <c r="I27" s="451"/>
      <c r="J27" s="161">
        <f>'01-Mapa de riesgo-UO'!AW28</f>
        <v>0</v>
      </c>
      <c r="K27" s="395"/>
      <c r="L27" s="447"/>
      <c r="M27" s="447"/>
      <c r="N27" s="447"/>
      <c r="O27" s="447"/>
      <c r="P27" s="447"/>
      <c r="Q27" s="447"/>
      <c r="R27" s="447"/>
      <c r="S27" s="448"/>
    </row>
    <row r="28" spans="1:19" ht="62.45" customHeight="1" x14ac:dyDescent="0.2">
      <c r="A28" s="449">
        <v>7</v>
      </c>
      <c r="B28" s="395" t="str">
        <f>'01-Mapa de riesgo-UO'!D29</f>
        <v>ASEGURAMIENTO_DE_LA_CALIDAD_INSTITUCIONAL</v>
      </c>
      <c r="C28" s="395" t="str">
        <f>+'01-Mapa de riesgo-UO'!F29</f>
        <v>SI</v>
      </c>
      <c r="D28" s="450" t="str">
        <f>'01-Mapa de riesgo-UO'!J29</f>
        <v>Corrupción</v>
      </c>
      <c r="E28" s="450" t="str">
        <f>'01-Mapa de riesgo-UO'!K29</f>
        <v>Pérdida de la confidencialidad de la información del sistema integral de gestión por falta de ética profesional al entregar datos institucionales a personas no autorizadas al no realizar socialización de los protocolos (contraseñas, instructivos, procedimientos o bases de datos) del manejo de información existente.</v>
      </c>
      <c r="F28" s="450" t="str">
        <f>'01-Mapa de riesgo-UO'!L29</f>
        <v>Permitir el uso de información sensible para la institución como contraseñas, instructivos, procedimientos o bases de datos a personas no autorizadas</v>
      </c>
      <c r="G28" s="62" t="str">
        <f>'01-Mapa de riesgo-UO'!I29</f>
        <v>Falta de ética profesional.</v>
      </c>
      <c r="H28" s="450" t="str">
        <f>'01-Mapa de riesgo-UO'!M29</f>
        <v>Pérdida de la confidencialidad de la información.
Pérdida de la vinculación laboral por incumplimiento de la claúsula de confidencialidad del contrato.
Afectación a la imagen de la Universidad</v>
      </c>
      <c r="I28" s="451" t="str">
        <f>'01-Mapa de riesgo-UO'!AT29</f>
        <v>LEVE</v>
      </c>
      <c r="J28" s="161" t="str">
        <f>'01-Mapa de riesgo-UO'!AW29</f>
        <v>ASUMIR</v>
      </c>
      <c r="K28" s="395" t="str">
        <f t="shared" ref="K28" si="3">IF(I28="GRAVE","Debe formularse",IF(I28="MODERADO", "Si el proceso lo requiere","NO"))</f>
        <v>NO</v>
      </c>
      <c r="L28" s="447"/>
      <c r="M28" s="447"/>
      <c r="N28" s="447"/>
      <c r="O28" s="447"/>
      <c r="P28" s="447"/>
      <c r="Q28" s="447"/>
      <c r="R28" s="447"/>
      <c r="S28" s="448"/>
    </row>
    <row r="29" spans="1:19" ht="62.45" customHeight="1" x14ac:dyDescent="0.2">
      <c r="A29" s="449"/>
      <c r="B29" s="395"/>
      <c r="C29" s="395"/>
      <c r="D29" s="450"/>
      <c r="E29" s="450"/>
      <c r="F29" s="450"/>
      <c r="G29" s="62">
        <f>'01-Mapa de riesgo-UO'!I30</f>
        <v>0</v>
      </c>
      <c r="H29" s="450"/>
      <c r="I29" s="451"/>
      <c r="J29" s="161">
        <f>'01-Mapa de riesgo-UO'!AW30</f>
        <v>0</v>
      </c>
      <c r="K29" s="395"/>
      <c r="L29" s="447"/>
      <c r="M29" s="447"/>
      <c r="N29" s="447"/>
      <c r="O29" s="447"/>
      <c r="P29" s="447"/>
      <c r="Q29" s="447"/>
      <c r="R29" s="447"/>
      <c r="S29" s="448"/>
    </row>
    <row r="30" spans="1:19" ht="62.45" customHeight="1" x14ac:dyDescent="0.2">
      <c r="A30" s="449"/>
      <c r="B30" s="395"/>
      <c r="C30" s="395"/>
      <c r="D30" s="450"/>
      <c r="E30" s="450"/>
      <c r="F30" s="450"/>
      <c r="G30" s="62">
        <f>'01-Mapa de riesgo-UO'!I31</f>
        <v>0</v>
      </c>
      <c r="H30" s="450"/>
      <c r="I30" s="451"/>
      <c r="J30" s="161">
        <f>'01-Mapa de riesgo-UO'!AW31</f>
        <v>0</v>
      </c>
      <c r="K30" s="395"/>
      <c r="L30" s="447"/>
      <c r="M30" s="447"/>
      <c r="N30" s="447"/>
      <c r="O30" s="447"/>
      <c r="P30" s="447"/>
      <c r="Q30" s="447"/>
      <c r="R30" s="447"/>
      <c r="S30" s="448"/>
    </row>
    <row r="31" spans="1:19" ht="62.45" customHeight="1" x14ac:dyDescent="0.2">
      <c r="A31" s="449">
        <v>8</v>
      </c>
      <c r="B31" s="395" t="str">
        <f>'01-Mapa de riesgo-UO'!D32</f>
        <v>DIRECCIONAMIENTO_INSTITUCIONAL</v>
      </c>
      <c r="C31" s="395" t="str">
        <f>+'01-Mapa de riesgo-UO'!F32</f>
        <v>SI</v>
      </c>
      <c r="D31" s="450" t="str">
        <f>'01-Mapa de riesgo-UO'!J32</f>
        <v>Financiero</v>
      </c>
      <c r="E31" s="450" t="str">
        <f>'01-Mapa de riesgo-UO'!K32</f>
        <v>Probabilidad de requerirse ajustes en el presupuesto Institucional o aplazamientos de gastos priorizados para la vigencia, para atender gastos adicionales no proyectados en razón a la aprobación por parte de los órganos colegiados, de propuestas no viables administrativa o financieramente, o que no contaron con el análisis financiero respectivo de manera previa.</v>
      </c>
      <c r="F31" s="450" t="str">
        <f>'01-Mapa de riesgo-UO'!L32</f>
        <v xml:space="preserve">Emisión de conceptos administrativos y financieros favorables, avales o recomendaciones  sin soportes o análisis adecuados que permitan la toma de decisiones acertadas por parte de las instancias correspondientes. </v>
      </c>
      <c r="G31" s="62" t="str">
        <f>'01-Mapa de riesgo-UO'!I32</f>
        <v>Falta de automatización de los procesos, manualidad en la obtención y consolidación de la información necesaria para los análisis financieros respectivos.</v>
      </c>
      <c r="H31" s="450" t="str">
        <f>'01-Mapa de riesgo-UO'!M32</f>
        <v>Aprobación de propuestas no viables administrativa y financieramente. 
Necesidad de realizar ajustes en el presupuesto institucional  para atender gastos adicionales no proyectados por dificulates en los análisis, aplazando gastos priorizados</v>
      </c>
      <c r="I31" s="451" t="str">
        <f>'01-Mapa de riesgo-UO'!AT32</f>
        <v>MODERADO</v>
      </c>
      <c r="J31" s="161" t="str">
        <f>'01-Mapa de riesgo-UO'!AW32</f>
        <v>REDUCIR</v>
      </c>
      <c r="K31" s="395" t="str">
        <f t="shared" ref="K31" si="4">IF(I31="GRAVE","Debe formularse",IF(I31="MODERADO", "Si el proceso lo requiere","NO"))</f>
        <v>Si el proceso lo requiere</v>
      </c>
      <c r="L31" s="447"/>
      <c r="M31" s="447"/>
      <c r="N31" s="447"/>
      <c r="O31" s="447"/>
      <c r="P31" s="447"/>
      <c r="Q31" s="447"/>
      <c r="R31" s="447"/>
      <c r="S31" s="448"/>
    </row>
    <row r="32" spans="1:19" ht="62.45" customHeight="1" x14ac:dyDescent="0.2">
      <c r="A32" s="449"/>
      <c r="B32" s="395"/>
      <c r="C32" s="395"/>
      <c r="D32" s="450"/>
      <c r="E32" s="450"/>
      <c r="F32" s="450"/>
      <c r="G32" s="62" t="str">
        <f>'01-Mapa de riesgo-UO'!I33</f>
        <v>Omisión de información necesaria para el análisis, por desconocimiento u olvido de la persona responsable de hacerlo.</v>
      </c>
      <c r="H32" s="450"/>
      <c r="I32" s="451"/>
      <c r="J32" s="161" t="str">
        <f>'01-Mapa de riesgo-UO'!AW33</f>
        <v>REDUCIR</v>
      </c>
      <c r="K32" s="395"/>
      <c r="L32" s="447"/>
      <c r="M32" s="447"/>
      <c r="N32" s="447"/>
      <c r="O32" s="447"/>
      <c r="P32" s="447"/>
      <c r="Q32" s="447"/>
      <c r="R32" s="447"/>
      <c r="S32" s="448"/>
    </row>
    <row r="33" spans="1:19" ht="62.45" customHeight="1" x14ac:dyDescent="0.2">
      <c r="A33" s="449"/>
      <c r="B33" s="395"/>
      <c r="C33" s="395"/>
      <c r="D33" s="450"/>
      <c r="E33" s="450"/>
      <c r="F33" s="450"/>
      <c r="G33" s="62" t="str">
        <f>'01-Mapa de riesgo-UO'!I34</f>
        <v xml:space="preserve">Impresión en los analisis por falta de tiempo de entrega reducidos. </v>
      </c>
      <c r="H33" s="450"/>
      <c r="I33" s="451"/>
      <c r="J33" s="161">
        <f>'01-Mapa de riesgo-UO'!AW34</f>
        <v>0</v>
      </c>
      <c r="K33" s="395"/>
      <c r="L33" s="447"/>
      <c r="M33" s="447"/>
      <c r="N33" s="447"/>
      <c r="O33" s="447"/>
      <c r="P33" s="447"/>
      <c r="Q33" s="447"/>
      <c r="R33" s="447"/>
      <c r="S33" s="448"/>
    </row>
    <row r="34" spans="1:19" ht="62.45" customHeight="1" x14ac:dyDescent="0.2">
      <c r="A34" s="449">
        <v>9</v>
      </c>
      <c r="B34" s="395" t="str">
        <f>'01-Mapa de riesgo-UO'!D35</f>
        <v>EXTENSIÓN_PROYECCIÓN_SOCIAL</v>
      </c>
      <c r="C34" s="395" t="str">
        <f>+'01-Mapa de riesgo-UO'!F35</f>
        <v>SI</v>
      </c>
      <c r="D34" s="450" t="str">
        <f>'01-Mapa de riesgo-UO'!J35</f>
        <v>Operacional</v>
      </c>
      <c r="E34" s="450" t="str">
        <f>'01-Mapa de riesgo-UO'!K35</f>
        <v>Probabilidad de que se presenten convenios o contratos entre la universidad y entes externos que no cumplan con los lineamientos institucionales y no cuentan con respaldo financiero.</v>
      </c>
      <c r="F34" s="450" t="str">
        <f>'01-Mapa de riesgo-UO'!L35</f>
        <v>Propuestas y proyectos con errores técnicos y compromisos no presupuestados.</v>
      </c>
      <c r="G34" s="62" t="str">
        <f>'01-Mapa de riesgo-UO'!I35</f>
        <v>Desconocimiento por parte del personal para la presentación y formulación de un proyecto.</v>
      </c>
      <c r="H34" s="450" t="str">
        <f>'01-Mapa de riesgo-UO'!M35</f>
        <v xml:space="preserve">Compromisos adquiridos en los proyectos que superan los ingresos pactados para la prestación del servicio.
Reintegros presupuestales a las entidades por incumplimiento de compromisos.
Consecuencias legales por incumplemiento en lo que se habia pactado </v>
      </c>
      <c r="I34" s="451" t="str">
        <f>'01-Mapa de riesgo-UO'!AT35</f>
        <v>LEVE</v>
      </c>
      <c r="J34" s="161" t="str">
        <f>'01-Mapa de riesgo-UO'!AW35</f>
        <v>ASUMIR</v>
      </c>
      <c r="K34" s="395" t="str">
        <f t="shared" ref="K34" si="5">IF(I34="GRAVE","Debe formularse",IF(I34="MODERADO", "Si el proceso lo requiere","NO"))</f>
        <v>NO</v>
      </c>
      <c r="L34" s="447"/>
      <c r="M34" s="447"/>
      <c r="N34" s="447"/>
      <c r="O34" s="447"/>
      <c r="P34" s="447"/>
      <c r="Q34" s="447"/>
      <c r="R34" s="447"/>
      <c r="S34" s="448"/>
    </row>
    <row r="35" spans="1:19" ht="62.45" customHeight="1" x14ac:dyDescent="0.2">
      <c r="A35" s="449"/>
      <c r="B35" s="395"/>
      <c r="C35" s="395"/>
      <c r="D35" s="450"/>
      <c r="E35" s="450"/>
      <c r="F35" s="450"/>
      <c r="G35" s="62" t="str">
        <f>'01-Mapa de riesgo-UO'!I36</f>
        <v>Entrega inoportuna de la información por parte del proponente.</v>
      </c>
      <c r="H35" s="450"/>
      <c r="I35" s="451"/>
      <c r="J35" s="161" t="str">
        <f>'01-Mapa de riesgo-UO'!AW36</f>
        <v>ASUMIR</v>
      </c>
      <c r="K35" s="395"/>
      <c r="L35" s="447"/>
      <c r="M35" s="447"/>
      <c r="N35" s="447"/>
      <c r="O35" s="447"/>
      <c r="P35" s="447"/>
      <c r="Q35" s="447"/>
      <c r="R35" s="447"/>
      <c r="S35" s="448"/>
    </row>
    <row r="36" spans="1:19" ht="62.45" customHeight="1" x14ac:dyDescent="0.2">
      <c r="A36" s="449"/>
      <c r="B36" s="395"/>
      <c r="C36" s="395"/>
      <c r="D36" s="450"/>
      <c r="E36" s="450"/>
      <c r="F36" s="450"/>
      <c r="G36" s="62" t="str">
        <f>'01-Mapa de riesgo-UO'!I37</f>
        <v>Incumplimiento en los tiempos para la presentación de propuestas.</v>
      </c>
      <c r="H36" s="450"/>
      <c r="I36" s="451"/>
      <c r="J36" s="161">
        <f>'01-Mapa de riesgo-UO'!AW37</f>
        <v>0</v>
      </c>
      <c r="K36" s="395"/>
      <c r="L36" s="447"/>
      <c r="M36" s="447"/>
      <c r="N36" s="447"/>
      <c r="O36" s="447"/>
      <c r="P36" s="447"/>
      <c r="Q36" s="447"/>
      <c r="R36" s="447"/>
      <c r="S36" s="448"/>
    </row>
    <row r="37" spans="1:19" ht="62.45" customHeight="1" x14ac:dyDescent="0.2">
      <c r="A37" s="449">
        <v>10</v>
      </c>
      <c r="B37" s="395" t="str">
        <f>'01-Mapa de riesgo-UO'!D38</f>
        <v>ADMINISTRACIÓN_INSTITUCIONAL</v>
      </c>
      <c r="C37" s="395" t="str">
        <f>+'01-Mapa de riesgo-UO'!F38</f>
        <v>SI</v>
      </c>
      <c r="D37" s="450" t="str">
        <f>'01-Mapa de riesgo-UO'!J38</f>
        <v>Financiero</v>
      </c>
      <c r="E37" s="450" t="str">
        <f>'01-Mapa de riesgo-UO'!K38</f>
        <v xml:space="preserve">Fraude Eléctronico </v>
      </c>
      <c r="F37" s="450" t="str">
        <f>'01-Mapa de riesgo-UO'!L38</f>
        <v xml:space="preserve">   Acceso no autorizado a la banca virtual</v>
      </c>
      <c r="G37" s="62" t="str">
        <f>'01-Mapa de riesgo-UO'!I38</f>
        <v>Falta de seguimiento a los protocolos definidos.</v>
      </c>
      <c r="H37" s="450" t="str">
        <f>'01-Mapa de riesgo-UO'!M38</f>
        <v xml:space="preserve">1. Detrimento Patrimonial.    2. Exposición   de la            información financiera de la Universidad.                      </v>
      </c>
      <c r="I37" s="451" t="str">
        <f>'01-Mapa de riesgo-UO'!AT38</f>
        <v>LEVE</v>
      </c>
      <c r="J37" s="161" t="str">
        <f>'01-Mapa de riesgo-UO'!AW38</f>
        <v>ASUMIR</v>
      </c>
      <c r="K37" s="395" t="str">
        <f t="shared" ref="K37" si="6">IF(I37="GRAVE","Debe formularse",IF(I37="MODERADO", "Si el proceso lo requiere","NO"))</f>
        <v>NO</v>
      </c>
      <c r="L37" s="447"/>
      <c r="M37" s="447"/>
      <c r="N37" s="447"/>
      <c r="O37" s="447"/>
      <c r="P37" s="447"/>
      <c r="Q37" s="447"/>
      <c r="R37" s="447"/>
      <c r="S37" s="448"/>
    </row>
    <row r="38" spans="1:19" ht="62.45" customHeight="1" x14ac:dyDescent="0.2">
      <c r="A38" s="449"/>
      <c r="B38" s="395"/>
      <c r="C38" s="395"/>
      <c r="D38" s="450"/>
      <c r="E38" s="450"/>
      <c r="F38" s="450"/>
      <c r="G38" s="62" t="str">
        <f>'01-Mapa de riesgo-UO'!I39</f>
        <v>Incumplimiento de los protocolos</v>
      </c>
      <c r="H38" s="450"/>
      <c r="I38" s="451"/>
      <c r="J38" s="161" t="str">
        <f>'01-Mapa de riesgo-UO'!AW39</f>
        <v>ASUMIR</v>
      </c>
      <c r="K38" s="395"/>
      <c r="L38" s="447"/>
      <c r="M38" s="447"/>
      <c r="N38" s="447"/>
      <c r="O38" s="447"/>
      <c r="P38" s="447"/>
      <c r="Q38" s="447"/>
      <c r="R38" s="447"/>
      <c r="S38" s="448"/>
    </row>
    <row r="39" spans="1:19" ht="62.45" customHeight="1" x14ac:dyDescent="0.2">
      <c r="A39" s="449"/>
      <c r="B39" s="395"/>
      <c r="C39" s="395"/>
      <c r="D39" s="450"/>
      <c r="E39" s="450"/>
      <c r="F39" s="450"/>
      <c r="G39" s="62" t="str">
        <f>'01-Mapa de riesgo-UO'!I40</f>
        <v>Ataques cibernéticos.</v>
      </c>
      <c r="H39" s="450"/>
      <c r="I39" s="451"/>
      <c r="J39" s="161" t="str">
        <f>'01-Mapa de riesgo-UO'!AW40</f>
        <v>ASUMIR</v>
      </c>
      <c r="K39" s="395"/>
      <c r="L39" s="447"/>
      <c r="M39" s="447"/>
      <c r="N39" s="447"/>
      <c r="O39" s="447"/>
      <c r="P39" s="447"/>
      <c r="Q39" s="447"/>
      <c r="R39" s="447"/>
      <c r="S39" s="448"/>
    </row>
    <row r="40" spans="1:19" ht="62.45" customHeight="1" x14ac:dyDescent="0.2">
      <c r="A40" s="449">
        <v>11</v>
      </c>
      <c r="B40" s="395" t="str">
        <f>'01-Mapa de riesgo-UO'!D41</f>
        <v>ADMINISTRACIÓN_INSTITUCIONAL</v>
      </c>
      <c r="C40" s="395" t="str">
        <f>+'01-Mapa de riesgo-UO'!F41</f>
        <v>SI</v>
      </c>
      <c r="D40" s="450" t="str">
        <f>'01-Mapa de riesgo-UO'!J41</f>
        <v>Contable</v>
      </c>
      <c r="E40" s="450" t="str">
        <f>'01-Mapa de riesgo-UO'!K41</f>
        <v>No fenecimiento de la cuenta debido al incumplimiento normativo y del manual de políticas contables en el desarrollo de actividades financieras</v>
      </c>
      <c r="F40" s="450" t="str">
        <f>'01-Mapa de riesgo-UO'!L41</f>
        <v>Registros contables no consistentes con la normas expedidades por el ente regulardor en la materia</v>
      </c>
      <c r="G40" s="62" t="str">
        <f>'01-Mapa de riesgo-UO'!I41</f>
        <v>Estados Financieros inconsistentes.</v>
      </c>
      <c r="H40" s="450" t="str">
        <f>'01-Mapa de riesgo-UO'!M41</f>
        <v>1. Hechos economicos sobre o subestimados,
2. Sanciones Disciplinarias
3. Estados Financieros no aprobados.</v>
      </c>
      <c r="I40" s="451" t="str">
        <f>'01-Mapa de riesgo-UO'!AT41</f>
        <v>GRAVE</v>
      </c>
      <c r="J40" s="161" t="str">
        <f>'01-Mapa de riesgo-UO'!AW41</f>
        <v>EVITAR</v>
      </c>
      <c r="K40" s="395" t="str">
        <f t="shared" ref="K40" si="7">IF(I40="GRAVE","Debe formularse",IF(I40="MODERADO", "Si el proceso lo requiere","NO"))</f>
        <v>Debe formularse</v>
      </c>
      <c r="L40" s="447"/>
      <c r="M40" s="447"/>
      <c r="N40" s="447"/>
      <c r="O40" s="447"/>
      <c r="P40" s="447"/>
      <c r="Q40" s="447"/>
      <c r="R40" s="447"/>
      <c r="S40" s="448"/>
    </row>
    <row r="41" spans="1:19" ht="62.45" customHeight="1" x14ac:dyDescent="0.2">
      <c r="A41" s="449"/>
      <c r="B41" s="395"/>
      <c r="C41" s="395"/>
      <c r="D41" s="450"/>
      <c r="E41" s="450"/>
      <c r="F41" s="450"/>
      <c r="G41" s="62">
        <f>'01-Mapa de riesgo-UO'!I42</f>
        <v>0</v>
      </c>
      <c r="H41" s="450"/>
      <c r="I41" s="451"/>
      <c r="J41" s="161">
        <f>'01-Mapa de riesgo-UO'!AW42</f>
        <v>0</v>
      </c>
      <c r="K41" s="395"/>
      <c r="L41" s="447"/>
      <c r="M41" s="447"/>
      <c r="N41" s="447"/>
      <c r="O41" s="447"/>
      <c r="P41" s="447"/>
      <c r="Q41" s="447"/>
      <c r="R41" s="447"/>
      <c r="S41" s="448"/>
    </row>
    <row r="42" spans="1:19" ht="62.45" customHeight="1" x14ac:dyDescent="0.2">
      <c r="A42" s="449"/>
      <c r="B42" s="395"/>
      <c r="C42" s="395"/>
      <c r="D42" s="450"/>
      <c r="E42" s="450"/>
      <c r="F42" s="450"/>
      <c r="G42" s="62">
        <f>'01-Mapa de riesgo-UO'!I43</f>
        <v>0</v>
      </c>
      <c r="H42" s="450"/>
      <c r="I42" s="451"/>
      <c r="J42" s="161">
        <f>'01-Mapa de riesgo-UO'!AW43</f>
        <v>0</v>
      </c>
      <c r="K42" s="395"/>
      <c r="L42" s="447"/>
      <c r="M42" s="447"/>
      <c r="N42" s="447"/>
      <c r="O42" s="447"/>
      <c r="P42" s="447"/>
      <c r="Q42" s="447"/>
      <c r="R42" s="447"/>
      <c r="S42" s="448"/>
    </row>
    <row r="43" spans="1:19" ht="62.45" customHeight="1" x14ac:dyDescent="0.2">
      <c r="A43" s="449">
        <v>12</v>
      </c>
      <c r="B43" s="395" t="str">
        <f>'01-Mapa de riesgo-UO'!D44</f>
        <v>ADMINISTRACIÓN_INSTITUCIONAL</v>
      </c>
      <c r="C43" s="395" t="str">
        <f>+'01-Mapa de riesgo-UO'!F44</f>
        <v>SI</v>
      </c>
      <c r="D43" s="450" t="str">
        <f>'01-Mapa de riesgo-UO'!J44</f>
        <v>Operacional</v>
      </c>
      <c r="E43" s="450" t="str">
        <f>'01-Mapa de riesgo-UO'!K44</f>
        <v xml:space="preserve">Ilegitimidad en resultados electorales </v>
      </c>
      <c r="F43" s="450" t="str">
        <f>'01-Mapa de riesgo-UO'!L44</f>
        <v>Resultados de elecciones con errores o irregularidades</v>
      </c>
      <c r="G43" s="62" t="str">
        <f>'01-Mapa de riesgo-UO'!I44</f>
        <v>Desactualización de las bases de datos suministradas por las dependencias responsables o errónea certificación de los requisitos de los candidatos</v>
      </c>
      <c r="H43" s="450" t="str">
        <f>'01-Mapa de riesgo-UO'!M44</f>
        <v>Impugnación de resultado electorales.                                                                                                                                                                                                                                                                                        Perdida de credibilidad en el sistema electoral de la Universidad</v>
      </c>
      <c r="I43" s="451" t="str">
        <f>'01-Mapa de riesgo-UO'!AT44</f>
        <v>LEVE</v>
      </c>
      <c r="J43" s="161" t="str">
        <f>'01-Mapa de riesgo-UO'!AW44</f>
        <v>ASUMIR</v>
      </c>
      <c r="K43" s="395" t="str">
        <f t="shared" ref="K43" si="8">IF(I43="GRAVE","Debe formularse",IF(I43="MODERADO", "Si el proceso lo requiere","NO"))</f>
        <v>NO</v>
      </c>
      <c r="L43" s="447"/>
      <c r="M43" s="447"/>
      <c r="N43" s="447"/>
      <c r="O43" s="447"/>
      <c r="P43" s="447"/>
      <c r="Q43" s="447"/>
      <c r="R43" s="447"/>
      <c r="S43" s="448"/>
    </row>
    <row r="44" spans="1:19" ht="62.45" customHeight="1" x14ac:dyDescent="0.2">
      <c r="A44" s="449"/>
      <c r="B44" s="395"/>
      <c r="C44" s="395"/>
      <c r="D44" s="450"/>
      <c r="E44" s="450"/>
      <c r="F44" s="450"/>
      <c r="G44" s="62" t="str">
        <f>'01-Mapa de riesgo-UO'!I45</f>
        <v>Errónea configuración de las votaciones, debido a que software requiera demasiadas configuraciones o permisos lo que podría generar fallas en las votaciones</v>
      </c>
      <c r="H44" s="450"/>
      <c r="I44" s="451"/>
      <c r="J44" s="161" t="str">
        <f>'01-Mapa de riesgo-UO'!AW45</f>
        <v>ASUMIR</v>
      </c>
      <c r="K44" s="395"/>
      <c r="L44" s="447"/>
      <c r="M44" s="447"/>
      <c r="N44" s="447"/>
      <c r="O44" s="447"/>
      <c r="P44" s="447"/>
      <c r="Q44" s="447"/>
      <c r="R44" s="447"/>
      <c r="S44" s="448"/>
    </row>
    <row r="45" spans="1:19" ht="62.45" customHeight="1" x14ac:dyDescent="0.2">
      <c r="A45" s="449"/>
      <c r="B45" s="395"/>
      <c r="C45" s="395"/>
      <c r="D45" s="450"/>
      <c r="E45" s="450"/>
      <c r="F45" s="450"/>
      <c r="G45" s="62" t="str">
        <f>'01-Mapa de riesgo-UO'!I46</f>
        <v>Fallas técnicas del servidor, o por problemas de energía eléctrica o conexión a Internet</v>
      </c>
      <c r="H45" s="450"/>
      <c r="I45" s="451"/>
      <c r="J45" s="161" t="str">
        <f>'01-Mapa de riesgo-UO'!AW46</f>
        <v>ASUMIR</v>
      </c>
      <c r="K45" s="395"/>
      <c r="L45" s="447"/>
      <c r="M45" s="447"/>
      <c r="N45" s="447"/>
      <c r="O45" s="447"/>
      <c r="P45" s="447"/>
      <c r="Q45" s="447"/>
      <c r="R45" s="447"/>
      <c r="S45" s="448"/>
    </row>
    <row r="46" spans="1:19" ht="62.45" customHeight="1" x14ac:dyDescent="0.2">
      <c r="A46" s="449">
        <v>13</v>
      </c>
      <c r="B46" s="395" t="str">
        <f>'01-Mapa de riesgo-UO'!D47</f>
        <v>ADMINISTRACIÓN_INSTITUCIONAL</v>
      </c>
      <c r="C46" s="395" t="str">
        <f>+'01-Mapa de riesgo-UO'!F47</f>
        <v>SI</v>
      </c>
      <c r="D46" s="450" t="str">
        <f>'01-Mapa de riesgo-UO'!J47</f>
        <v>Cumplimiento</v>
      </c>
      <c r="E46" s="450" t="str">
        <f>'01-Mapa de riesgo-UO'!K47</f>
        <v>Vencimiento de términos para la atención de Derechos de Petición que lleguen a la Secretaria General</v>
      </c>
      <c r="F46" s="450" t="str">
        <f>'01-Mapa de riesgo-UO'!L47</f>
        <v>No dar respuesta a un Derecho de Petición dentro de los términos establecidos por la ley</v>
      </c>
      <c r="G46" s="62" t="str">
        <f>'01-Mapa de riesgo-UO'!I47</f>
        <v>Omisión o retraso de respuesta por parte del funcionario encargado en la Secretaria General</v>
      </c>
      <c r="H46" s="450" t="str">
        <f>'01-Mapa de riesgo-UO'!M47</f>
        <v>Interposición de una Acción de Tutela.                                                                                                                                                                                                                                                                           Acciones legales en contra de la Universidad</v>
      </c>
      <c r="I46" s="451" t="str">
        <f>'01-Mapa de riesgo-UO'!AT47</f>
        <v>LEVE</v>
      </c>
      <c r="J46" s="161" t="str">
        <f>'01-Mapa de riesgo-UO'!AW47</f>
        <v>ASUMIR</v>
      </c>
      <c r="K46" s="395" t="str">
        <f t="shared" ref="K46" si="9">IF(I46="GRAVE","Debe formularse",IF(I46="MODERADO", "Si el proceso lo requiere","NO"))</f>
        <v>NO</v>
      </c>
      <c r="L46" s="447"/>
      <c r="M46" s="447"/>
      <c r="N46" s="447"/>
      <c r="O46" s="447"/>
      <c r="P46" s="447"/>
      <c r="Q46" s="447"/>
      <c r="R46" s="447"/>
      <c r="S46" s="448"/>
    </row>
    <row r="47" spans="1:19" ht="62.45" customHeight="1" x14ac:dyDescent="0.2">
      <c r="A47" s="449"/>
      <c r="B47" s="395"/>
      <c r="C47" s="395"/>
      <c r="D47" s="450"/>
      <c r="E47" s="450"/>
      <c r="F47" s="450"/>
      <c r="G47" s="62" t="str">
        <f>'01-Mapa de riesgo-UO'!I48</f>
        <v>Entidades externas que no suministran soportes o información requerida para dar respuesta</v>
      </c>
      <c r="H47" s="450"/>
      <c r="I47" s="451"/>
      <c r="J47" s="161" t="str">
        <f>'01-Mapa de riesgo-UO'!AW48</f>
        <v>ASUMIR</v>
      </c>
      <c r="K47" s="395"/>
      <c r="L47" s="447"/>
      <c r="M47" s="447"/>
      <c r="N47" s="447"/>
      <c r="O47" s="447"/>
      <c r="P47" s="447"/>
      <c r="Q47" s="447"/>
      <c r="R47" s="447"/>
      <c r="S47" s="448"/>
    </row>
    <row r="48" spans="1:19" ht="62.45" customHeight="1" x14ac:dyDescent="0.2">
      <c r="A48" s="449"/>
      <c r="B48" s="395"/>
      <c r="C48" s="395"/>
      <c r="D48" s="450"/>
      <c r="E48" s="450"/>
      <c r="F48" s="450"/>
      <c r="G48" s="62">
        <f>'01-Mapa de riesgo-UO'!I49</f>
        <v>0</v>
      </c>
      <c r="H48" s="450"/>
      <c r="I48" s="451"/>
      <c r="J48" s="161" t="str">
        <f>'01-Mapa de riesgo-UO'!AW49</f>
        <v>ASUMIR</v>
      </c>
      <c r="K48" s="395"/>
      <c r="L48" s="447"/>
      <c r="M48" s="447"/>
      <c r="N48" s="447"/>
      <c r="O48" s="447"/>
      <c r="P48" s="447"/>
      <c r="Q48" s="447"/>
      <c r="R48" s="447"/>
      <c r="S48" s="448"/>
    </row>
    <row r="49" spans="1:19" ht="62.45" customHeight="1" x14ac:dyDescent="0.2">
      <c r="A49" s="449">
        <v>14</v>
      </c>
      <c r="B49" s="395" t="str">
        <f>'01-Mapa de riesgo-UO'!D50</f>
        <v>ADMINISTRACIÓN_INSTITUCIONAL</v>
      </c>
      <c r="C49" s="395" t="str">
        <f>+'01-Mapa de riesgo-UO'!F50</f>
        <v>SI</v>
      </c>
      <c r="D49" s="450" t="str">
        <f>'01-Mapa de riesgo-UO'!J50</f>
        <v>Tecnológico</v>
      </c>
      <c r="E49" s="450" t="str">
        <f>'01-Mapa de riesgo-UO'!K50</f>
        <v>Software con errores de funcionamiento</v>
      </c>
      <c r="F49" s="450" t="str">
        <f>'01-Mapa de riesgo-UO'!L50</f>
        <v>Reprocesos de revisión y ajuste de código o de datos inconsistentes.</v>
      </c>
      <c r="G49" s="62" t="str">
        <f>'01-Mapa de riesgo-UO'!I50</f>
        <v>Falta de Tiempo para hacer las pruebas respectiva.</v>
      </c>
      <c r="H49" s="450" t="str">
        <f>'01-Mapa de riesgo-UO'!M50</f>
        <v>Software en funcionamiento sin cumplir todas las especificaciones del usuario, con problemas de funcionamiento, mala toma de desiciones y mala imagen de la dependencia</v>
      </c>
      <c r="I49" s="451" t="str">
        <f>'01-Mapa de riesgo-UO'!AT50</f>
        <v>MODERADO</v>
      </c>
      <c r="J49" s="161" t="str">
        <f>'01-Mapa de riesgo-UO'!AW50</f>
        <v>REDUCIR</v>
      </c>
      <c r="K49" s="395" t="str">
        <f t="shared" ref="K49" si="10">IF(I49="GRAVE","Debe formularse",IF(I49="MODERADO", "Si el proceso lo requiere","NO"))</f>
        <v>Si el proceso lo requiere</v>
      </c>
      <c r="L49" s="447"/>
      <c r="M49" s="447"/>
      <c r="N49" s="447"/>
      <c r="O49" s="447"/>
      <c r="P49" s="447"/>
      <c r="Q49" s="447"/>
      <c r="R49" s="447"/>
      <c r="S49" s="448"/>
    </row>
    <row r="50" spans="1:19" ht="62.45" customHeight="1" x14ac:dyDescent="0.2">
      <c r="A50" s="449"/>
      <c r="B50" s="395"/>
      <c r="C50" s="395"/>
      <c r="D50" s="450"/>
      <c r="E50" s="450"/>
      <c r="F50" s="450"/>
      <c r="G50" s="62">
        <f>'01-Mapa de riesgo-UO'!I51</f>
        <v>0</v>
      </c>
      <c r="H50" s="450"/>
      <c r="I50" s="451"/>
      <c r="J50" s="161">
        <f>'01-Mapa de riesgo-UO'!AW51</f>
        <v>0</v>
      </c>
      <c r="K50" s="395"/>
      <c r="L50" s="447"/>
      <c r="M50" s="447"/>
      <c r="N50" s="447"/>
      <c r="O50" s="447"/>
      <c r="P50" s="447"/>
      <c r="Q50" s="447"/>
      <c r="R50" s="447"/>
      <c r="S50" s="448"/>
    </row>
    <row r="51" spans="1:19" ht="62.45" customHeight="1" x14ac:dyDescent="0.2">
      <c r="A51" s="449"/>
      <c r="B51" s="395"/>
      <c r="C51" s="395"/>
      <c r="D51" s="450"/>
      <c r="E51" s="450"/>
      <c r="F51" s="450"/>
      <c r="G51" s="62">
        <f>'01-Mapa de riesgo-UO'!I52</f>
        <v>0</v>
      </c>
      <c r="H51" s="450"/>
      <c r="I51" s="451"/>
      <c r="J51" s="161">
        <f>'01-Mapa de riesgo-UO'!AW52</f>
        <v>0</v>
      </c>
      <c r="K51" s="395"/>
      <c r="L51" s="447"/>
      <c r="M51" s="447"/>
      <c r="N51" s="447"/>
      <c r="O51" s="447"/>
      <c r="P51" s="447"/>
      <c r="Q51" s="447"/>
      <c r="R51" s="447"/>
      <c r="S51" s="448"/>
    </row>
    <row r="52" spans="1:19" ht="62.45" customHeight="1" x14ac:dyDescent="0.2">
      <c r="A52" s="449">
        <v>15</v>
      </c>
      <c r="B52" s="395" t="str">
        <f>'01-Mapa de riesgo-UO'!D53</f>
        <v>ADMINISTRACIÓN_INSTITUCIONAL</v>
      </c>
      <c r="C52" s="395" t="str">
        <f>+'01-Mapa de riesgo-UO'!F53</f>
        <v>SI</v>
      </c>
      <c r="D52" s="450" t="str">
        <f>'01-Mapa de riesgo-UO'!J53</f>
        <v>Tecnológico</v>
      </c>
      <c r="E52" s="450" t="str">
        <f>'01-Mapa de riesgo-UO'!K53</f>
        <v>No disponibilidad de  los servidores que soportan las aplicaciones institucionales.</v>
      </c>
      <c r="F52" s="450" t="str">
        <f>'01-Mapa de riesgo-UO'!L53</f>
        <v>Debido a una falla en alguna de los elementos que proveen acceso al servidor o algunas de las partes de los servidores, se puede ver afectado el acceso a las aplicaciones que estén instaladas en dicho servidor</v>
      </c>
      <c r="G52" s="62" t="str">
        <f>'01-Mapa de riesgo-UO'!I53</f>
        <v>Daño físico en algunos de los servidores que alojan las aplicaciones institucionales</v>
      </c>
      <c r="H52" s="450" t="str">
        <f>'01-Mapa de riesgo-UO'!M53</f>
        <v xml:space="preserve">Falla en la prestación del servicio, paralisis de los servicios, retrasos en las actividades propias de las dependencias, mala imagen. </v>
      </c>
      <c r="I52" s="451" t="str">
        <f>'01-Mapa de riesgo-UO'!AT53</f>
        <v>MODERADO</v>
      </c>
      <c r="J52" s="161" t="str">
        <f>'01-Mapa de riesgo-UO'!AW53</f>
        <v>REDUCIR</v>
      </c>
      <c r="K52" s="395" t="str">
        <f t="shared" ref="K52" si="11">IF(I52="GRAVE","Debe formularse",IF(I52="MODERADO", "Si el proceso lo requiere","NO"))</f>
        <v>Si el proceso lo requiere</v>
      </c>
      <c r="L52" s="447"/>
      <c r="M52" s="447"/>
      <c r="N52" s="447"/>
      <c r="O52" s="447"/>
      <c r="P52" s="447"/>
      <c r="Q52" s="447"/>
      <c r="R52" s="447"/>
      <c r="S52" s="448"/>
    </row>
    <row r="53" spans="1:19" ht="62.45" customHeight="1" x14ac:dyDescent="0.2">
      <c r="A53" s="449"/>
      <c r="B53" s="395"/>
      <c r="C53" s="395"/>
      <c r="D53" s="450"/>
      <c r="E53" s="450"/>
      <c r="F53" s="450"/>
      <c r="G53" s="62">
        <f>'01-Mapa de riesgo-UO'!I54</f>
        <v>0</v>
      </c>
      <c r="H53" s="450"/>
      <c r="I53" s="451"/>
      <c r="J53" s="161">
        <f>'01-Mapa de riesgo-UO'!AW54</f>
        <v>0</v>
      </c>
      <c r="K53" s="395"/>
      <c r="L53" s="447"/>
      <c r="M53" s="447"/>
      <c r="N53" s="447"/>
      <c r="O53" s="447"/>
      <c r="P53" s="447"/>
      <c r="Q53" s="447"/>
      <c r="R53" s="447"/>
      <c r="S53" s="448"/>
    </row>
    <row r="54" spans="1:19" ht="62.45" customHeight="1" x14ac:dyDescent="0.2">
      <c r="A54" s="449"/>
      <c r="B54" s="395"/>
      <c r="C54" s="395"/>
      <c r="D54" s="450"/>
      <c r="E54" s="450"/>
      <c r="F54" s="450"/>
      <c r="G54" s="62">
        <f>'01-Mapa de riesgo-UO'!I55</f>
        <v>0</v>
      </c>
      <c r="H54" s="450"/>
      <c r="I54" s="451"/>
      <c r="J54" s="161">
        <f>'01-Mapa de riesgo-UO'!AW55</f>
        <v>0</v>
      </c>
      <c r="K54" s="395"/>
      <c r="L54" s="447"/>
      <c r="M54" s="447"/>
      <c r="N54" s="447"/>
      <c r="O54" s="447"/>
      <c r="P54" s="447"/>
      <c r="Q54" s="447"/>
      <c r="R54" s="447"/>
      <c r="S54" s="448"/>
    </row>
    <row r="55" spans="1:19" ht="62.45" customHeight="1" x14ac:dyDescent="0.2">
      <c r="A55" s="449">
        <v>16</v>
      </c>
      <c r="B55" s="395" t="str">
        <f>'01-Mapa de riesgo-UO'!D56</f>
        <v>ADMINISTRACIÓN_INSTITUCIONAL</v>
      </c>
      <c r="C55" s="395" t="str">
        <f>+'01-Mapa de riesgo-UO'!F56</f>
        <v>SI</v>
      </c>
      <c r="D55" s="450" t="str">
        <f>'01-Mapa de riesgo-UO'!J56</f>
        <v>Operacional</v>
      </c>
      <c r="E55" s="450" t="str">
        <f>'01-Mapa de riesgo-UO'!K56</f>
        <v>Incumplimiento de los plazos dispuestos por Colombia Compra Eficiente para publicar en el Secop II</v>
      </c>
      <c r="F55" s="450" t="str">
        <f>'01-Mapa de riesgo-UO'!L56</f>
        <v>Demora de mas de tres dias habiles para cargar la documetacion contractual en la plataforma SECOP II</v>
      </c>
      <c r="G55" s="62" t="str">
        <f>'01-Mapa de riesgo-UO'!I56</f>
        <v>Falta de seguimiento a los procesos de contratación.</v>
      </c>
      <c r="H55" s="450" t="str">
        <f>'01-Mapa de riesgo-UO'!M56</f>
        <v>Investigación disciplinaria por omisión (establecidos por la ley y las circulares de Colombia Compra)</v>
      </c>
      <c r="I55" s="451" t="str">
        <f>'01-Mapa de riesgo-UO'!AT56</f>
        <v>MODERADO</v>
      </c>
      <c r="J55" s="161" t="str">
        <f>'01-Mapa de riesgo-UO'!AW56</f>
        <v>COMPARTIR</v>
      </c>
      <c r="K55" s="395" t="str">
        <f t="shared" ref="K55" si="12">IF(I55="GRAVE","Debe formularse",IF(I55="MODERADO", "Si el proceso lo requiere","NO"))</f>
        <v>Si el proceso lo requiere</v>
      </c>
      <c r="L55" s="447"/>
      <c r="M55" s="447"/>
      <c r="N55" s="447"/>
      <c r="O55" s="447"/>
      <c r="P55" s="447"/>
      <c r="Q55" s="447"/>
      <c r="R55" s="447"/>
      <c r="S55" s="448"/>
    </row>
    <row r="56" spans="1:19" ht="62.45" customHeight="1" x14ac:dyDescent="0.2">
      <c r="A56" s="449"/>
      <c r="B56" s="395"/>
      <c r="C56" s="395"/>
      <c r="D56" s="450"/>
      <c r="E56" s="450"/>
      <c r="F56" s="450"/>
      <c r="G56" s="62" t="str">
        <f>'01-Mapa de riesgo-UO'!I57</f>
        <v>Error u omisión en la divulgación y/o publicación de información contractual</v>
      </c>
      <c r="H56" s="450"/>
      <c r="I56" s="451"/>
      <c r="J56" s="161">
        <f>'01-Mapa de riesgo-UO'!AW57</f>
        <v>0</v>
      </c>
      <c r="K56" s="395"/>
      <c r="L56" s="447"/>
      <c r="M56" s="447"/>
      <c r="N56" s="447"/>
      <c r="O56" s="447"/>
      <c r="P56" s="447"/>
      <c r="Q56" s="447"/>
      <c r="R56" s="447"/>
      <c r="S56" s="448"/>
    </row>
    <row r="57" spans="1:19" ht="62.45" customHeight="1" x14ac:dyDescent="0.2">
      <c r="A57" s="449"/>
      <c r="B57" s="395"/>
      <c r="C57" s="395"/>
      <c r="D57" s="450"/>
      <c r="E57" s="450"/>
      <c r="F57" s="450"/>
      <c r="G57" s="62">
        <f>'01-Mapa de riesgo-UO'!I58</f>
        <v>0</v>
      </c>
      <c r="H57" s="450"/>
      <c r="I57" s="451"/>
      <c r="J57" s="161">
        <f>'01-Mapa de riesgo-UO'!AW58</f>
        <v>0</v>
      </c>
      <c r="K57" s="395"/>
      <c r="L57" s="447"/>
      <c r="M57" s="447"/>
      <c r="N57" s="447"/>
      <c r="O57" s="447"/>
      <c r="P57" s="447"/>
      <c r="Q57" s="447"/>
      <c r="R57" s="447"/>
      <c r="S57" s="448"/>
    </row>
    <row r="58" spans="1:19" ht="62.45" customHeight="1" x14ac:dyDescent="0.2">
      <c r="A58" s="449">
        <v>17</v>
      </c>
      <c r="B58" s="395" t="str">
        <f>'01-Mapa de riesgo-UO'!D59</f>
        <v>CONTROL_SEGUIMIENTO</v>
      </c>
      <c r="C58" s="395" t="str">
        <f>+'01-Mapa de riesgo-UO'!F59</f>
        <v>SI</v>
      </c>
      <c r="D58" s="450" t="str">
        <f>'01-Mapa de riesgo-UO'!J59</f>
        <v>Corrupción</v>
      </c>
      <c r="E58" s="450" t="str">
        <f>'01-Mapa de riesgo-UO'!K59</f>
        <v>Favorecimiento en informes de auditoria o evaluación por intereses personales</v>
      </c>
      <c r="F58" s="450" t="str">
        <f>'01-Mapa de riesgo-UO'!L59</f>
        <v>Manipulación de informes de control interno, a través de la omisión de posibles actos de corrupción o irregularidades administrativas</v>
      </c>
      <c r="G58" s="62" t="e">
        <f>'01-Mapa de riesgo-UO'!#REF!</f>
        <v>#REF!</v>
      </c>
      <c r="H58" s="450" t="str">
        <f>'01-Mapa de riesgo-UO'!M59</f>
        <v>Información deficiente para la alta dirección que permita tomar decisiones para la mejora
Investigaciones disciplinarias
Afectación del buen nombre y reconocimiento de la Universidad</v>
      </c>
      <c r="I58" s="451" t="str">
        <f>'01-Mapa de riesgo-UO'!AT59</f>
        <v>LEVE</v>
      </c>
      <c r="J58" s="161" t="str">
        <f>'01-Mapa de riesgo-UO'!AW59</f>
        <v>ASUMIR</v>
      </c>
      <c r="K58" s="395" t="str">
        <f t="shared" ref="K58" si="13">IF(I58="GRAVE","Debe formularse",IF(I58="MODERADO", "Si el proceso lo requiere","NO"))</f>
        <v>NO</v>
      </c>
      <c r="L58" s="447"/>
      <c r="M58" s="447"/>
      <c r="N58" s="447"/>
      <c r="O58" s="447"/>
      <c r="P58" s="447"/>
      <c r="Q58" s="447"/>
      <c r="R58" s="447"/>
      <c r="S58" s="448"/>
    </row>
    <row r="59" spans="1:19" ht="62.45" customHeight="1" x14ac:dyDescent="0.2">
      <c r="A59" s="449"/>
      <c r="B59" s="395"/>
      <c r="C59" s="395"/>
      <c r="D59" s="450"/>
      <c r="E59" s="450"/>
      <c r="F59" s="450"/>
      <c r="G59" s="62" t="e">
        <f>'01-Mapa de riesgo-UO'!#REF!</f>
        <v>#REF!</v>
      </c>
      <c r="H59" s="450"/>
      <c r="I59" s="451"/>
      <c r="J59" s="161" t="str">
        <f>'01-Mapa de riesgo-UO'!AW60</f>
        <v>ASUMIR</v>
      </c>
      <c r="K59" s="395"/>
      <c r="L59" s="447"/>
      <c r="M59" s="447"/>
      <c r="N59" s="447"/>
      <c r="O59" s="447"/>
      <c r="P59" s="447"/>
      <c r="Q59" s="447"/>
      <c r="R59" s="447"/>
      <c r="S59" s="448"/>
    </row>
    <row r="60" spans="1:19" ht="62.45" customHeight="1" x14ac:dyDescent="0.2">
      <c r="A60" s="449"/>
      <c r="B60" s="395"/>
      <c r="C60" s="395"/>
      <c r="D60" s="450"/>
      <c r="E60" s="450"/>
      <c r="F60" s="450"/>
      <c r="G60" s="62">
        <f>'01-Mapa de riesgo-UO'!I61</f>
        <v>0</v>
      </c>
      <c r="H60" s="450"/>
      <c r="I60" s="451"/>
      <c r="J60" s="161" t="str">
        <f>'01-Mapa de riesgo-UO'!AW61</f>
        <v>ASUMIR</v>
      </c>
      <c r="K60" s="395"/>
      <c r="L60" s="447"/>
      <c r="M60" s="447"/>
      <c r="N60" s="447"/>
      <c r="O60" s="447"/>
      <c r="P60" s="447"/>
      <c r="Q60" s="447"/>
      <c r="R60" s="447"/>
      <c r="S60" s="448"/>
    </row>
    <row r="61" spans="1:19" ht="62.45" customHeight="1" x14ac:dyDescent="0.2">
      <c r="A61" s="449">
        <v>18</v>
      </c>
      <c r="B61" s="395" t="str">
        <f>'01-Mapa de riesgo-UO'!D62</f>
        <v>DIRECCIONAMIENTO_INSTITUCIONAL</v>
      </c>
      <c r="C61" s="395" t="str">
        <f>+'01-Mapa de riesgo-UO'!F62</f>
        <v>SI</v>
      </c>
      <c r="D61" s="450" t="str">
        <f>'01-Mapa de riesgo-UO'!J62</f>
        <v>Estratégico</v>
      </c>
      <c r="E61" s="450" t="str">
        <f>'01-Mapa de riesgo-UO'!K62</f>
        <v>No cumplimiento del Proyecto Educativo Institucional y las orientaciones institucionales para la renovación curricular.</v>
      </c>
      <c r="F61" s="450" t="str">
        <f>'01-Mapa de riesgo-UO'!L62</f>
        <v>Que el Proyecto Educativo Institucional- PEI y, los documentos institucionales para la renovaicón curricular se queden como un documento escrito y no se haga realidad.</v>
      </c>
      <c r="G61" s="62" t="str">
        <f>'01-Mapa de riesgo-UO'!I59</f>
        <v>Personal no idóneo que no atiende los valores de la institución o del servicio público</v>
      </c>
      <c r="H61" s="450" t="str">
        <f>'01-Mapa de riesgo-UO'!M62</f>
        <v>Currículos desactualizados que no responden a los lineamientos institucionales, a las necesidades del contexto y, los desarrollos científicos de las disciplinas.
Estudiantes con bajas competencias en formación humana, pensamiento crítico, ciudadanía y democracia y, compromiso con la sostenibilidad ambiental.
Egresados sin la identidad institucional de la UTP</v>
      </c>
      <c r="I61" s="451" t="str">
        <f>'01-Mapa de riesgo-UO'!AT62</f>
        <v>MODERADO</v>
      </c>
      <c r="J61" s="161" t="str">
        <f>'01-Mapa de riesgo-UO'!AW62</f>
        <v>COMPARTIR</v>
      </c>
      <c r="K61" s="395" t="str">
        <f t="shared" ref="K61" si="14">IF(I61="GRAVE","Debe formularse",IF(I61="MODERADO", "Si el proceso lo requiere","NO"))</f>
        <v>Si el proceso lo requiere</v>
      </c>
      <c r="L61" s="447"/>
      <c r="M61" s="447"/>
      <c r="N61" s="447"/>
      <c r="O61" s="447"/>
      <c r="P61" s="447"/>
      <c r="Q61" s="447"/>
      <c r="R61" s="447"/>
      <c r="S61" s="448"/>
    </row>
    <row r="62" spans="1:19" ht="62.45" customHeight="1" x14ac:dyDescent="0.2">
      <c r="A62" s="449"/>
      <c r="B62" s="395"/>
      <c r="C62" s="395"/>
      <c r="D62" s="450"/>
      <c r="E62" s="450"/>
      <c r="F62" s="450"/>
      <c r="G62" s="62" t="str">
        <f>'01-Mapa de riesgo-UO'!I60</f>
        <v>Presión externa  al personal de control interno para favorecer a terceros</v>
      </c>
      <c r="H62" s="450"/>
      <c r="I62" s="451"/>
      <c r="J62" s="161">
        <f>'01-Mapa de riesgo-UO'!AW63</f>
        <v>0</v>
      </c>
      <c r="K62" s="395"/>
      <c r="L62" s="447"/>
      <c r="M62" s="447"/>
      <c r="N62" s="447"/>
      <c r="O62" s="447"/>
      <c r="P62" s="447"/>
      <c r="Q62" s="447"/>
      <c r="R62" s="447"/>
      <c r="S62" s="448"/>
    </row>
    <row r="63" spans="1:19" ht="62.45" customHeight="1" x14ac:dyDescent="0.2">
      <c r="A63" s="449"/>
      <c r="B63" s="395"/>
      <c r="C63" s="395"/>
      <c r="D63" s="450"/>
      <c r="E63" s="450"/>
      <c r="F63" s="450"/>
      <c r="G63" s="62" t="e">
        <f>'01-Mapa de riesgo-UO'!#REF!</f>
        <v>#REF!</v>
      </c>
      <c r="H63" s="450"/>
      <c r="I63" s="451"/>
      <c r="J63" s="161">
        <f>'01-Mapa de riesgo-UO'!AW64</f>
        <v>0</v>
      </c>
      <c r="K63" s="395"/>
      <c r="L63" s="447"/>
      <c r="M63" s="447"/>
      <c r="N63" s="447"/>
      <c r="O63" s="447"/>
      <c r="P63" s="447"/>
      <c r="Q63" s="447"/>
      <c r="R63" s="447"/>
      <c r="S63" s="448"/>
    </row>
    <row r="64" spans="1:19" ht="62.45" customHeight="1" x14ac:dyDescent="0.2">
      <c r="A64" s="449">
        <v>19</v>
      </c>
      <c r="B64" s="395" t="str">
        <f>'01-Mapa de riesgo-UO'!D65</f>
        <v>DOCENCIA</v>
      </c>
      <c r="C64" s="395" t="str">
        <f>+'01-Mapa de riesgo-UO'!F65</f>
        <v>SI</v>
      </c>
      <c r="D64" s="450" t="str">
        <f>'01-Mapa de riesgo-UO'!J65</f>
        <v>Corrupción</v>
      </c>
      <c r="E64" s="450" t="str">
        <f>'01-Mapa de riesgo-UO'!K65</f>
        <v>Error en la expedición de certificados de estudios que solicitan los estudiantes con información especial</v>
      </c>
      <c r="F64" s="450" t="str">
        <f>'01-Mapa de riesgo-UO'!L65</f>
        <v>Omisión, inexactitud o adulteración  de información en los certificados de estudios con información especial expedidos por la Universidad</v>
      </c>
      <c r="G64" s="62" t="str">
        <f>'01-Mapa de riesgo-UO'!I62</f>
        <v>Incumplimiento de las normas que reglamentan el PEI como carta de navegación académica y, las orientaciones institucionales para el diseño y renovación curricular de los programas académicos en la Universidad.</v>
      </c>
      <c r="H64" s="450" t="str">
        <f>'01-Mapa de riesgo-UO'!M65</f>
        <v>1. Expedición de certificados de estudios fuera de los lineamientos establecidos en normas internas vigente
2. . Estudiante certificado con información que no corresponde a su historial académico
3. Expedición de certificados que no son competencia de Admisiones, Registro y Control Académico 
4. Afectación del buen nombre de la Universidad y la credibilidad de la Dependencia</v>
      </c>
      <c r="I64" s="451" t="str">
        <f>'01-Mapa de riesgo-UO'!AT65</f>
        <v>LEVE</v>
      </c>
      <c r="J64" s="161" t="str">
        <f>'01-Mapa de riesgo-UO'!AW65</f>
        <v>ASUMIR</v>
      </c>
      <c r="K64" s="395" t="str">
        <f t="shared" ref="K64" si="15">IF(I64="GRAVE","Debe formularse",IF(I64="MODERADO", "Si el proceso lo requiere","NO"))</f>
        <v>NO</v>
      </c>
      <c r="L64" s="447"/>
      <c r="M64" s="447"/>
      <c r="N64" s="447"/>
      <c r="O64" s="447"/>
      <c r="P64" s="447"/>
      <c r="Q64" s="447"/>
      <c r="R64" s="447"/>
      <c r="S64" s="448"/>
    </row>
    <row r="65" spans="1:19" ht="62.45" customHeight="1" x14ac:dyDescent="0.2">
      <c r="A65" s="449"/>
      <c r="B65" s="395"/>
      <c r="C65" s="395"/>
      <c r="D65" s="450"/>
      <c r="E65" s="450"/>
      <c r="F65" s="450"/>
      <c r="G65" s="62" t="str">
        <f>'01-Mapa de riesgo-UO'!I63</f>
        <v>Que la comunidad educativa no entienda como pueden aplicar en los programas académicos y en las prácticas educativas los lineamientos expuestos en el PEI y las orientaciones institucionales para la renovación curricular, esto debido a la baja formación de los docentes en temas curriculares, en pedagogía y en didáctica.</v>
      </c>
      <c r="H65" s="450"/>
      <c r="I65" s="451"/>
      <c r="J65" s="161" t="str">
        <f>'01-Mapa de riesgo-UO'!AW66</f>
        <v>ASUMIR</v>
      </c>
      <c r="K65" s="395"/>
      <c r="L65" s="447"/>
      <c r="M65" s="447"/>
      <c r="N65" s="447"/>
      <c r="O65" s="447"/>
      <c r="P65" s="447"/>
      <c r="Q65" s="447"/>
      <c r="R65" s="447"/>
      <c r="S65" s="448"/>
    </row>
    <row r="66" spans="1:19" ht="62.45" customHeight="1" x14ac:dyDescent="0.2">
      <c r="A66" s="449"/>
      <c r="B66" s="395"/>
      <c r="C66" s="395"/>
      <c r="D66" s="450"/>
      <c r="E66" s="450"/>
      <c r="F66" s="450"/>
      <c r="G66" s="62" t="str">
        <f>'01-Mapa de riesgo-UO'!I64</f>
        <v>No disponer de los recursos requeridospara la implemetación de propuestas curriculares y prácticas educativas innovadoras, flexibles, pertinentes e integradoras, lo cual impediría el cumplimiento de los lineamientos.</v>
      </c>
      <c r="H66" s="450"/>
      <c r="I66" s="451"/>
      <c r="J66" s="161" t="str">
        <f>'01-Mapa de riesgo-UO'!AW67</f>
        <v>ASUMIR</v>
      </c>
      <c r="K66" s="395"/>
      <c r="L66" s="447"/>
      <c r="M66" s="447"/>
      <c r="N66" s="447"/>
      <c r="O66" s="447"/>
      <c r="P66" s="447"/>
      <c r="Q66" s="447"/>
      <c r="R66" s="447"/>
      <c r="S66" s="448"/>
    </row>
    <row r="67" spans="1:19" s="17" customFormat="1" x14ac:dyDescent="0.2">
      <c r="E67" s="18"/>
      <c r="F67" s="18"/>
      <c r="G67" s="18"/>
      <c r="H67" s="18"/>
      <c r="I67" s="18"/>
    </row>
    <row r="68" spans="1:19" s="17" customFormat="1" x14ac:dyDescent="0.2">
      <c r="E68" s="18"/>
      <c r="F68" s="18"/>
      <c r="G68" s="18"/>
      <c r="H68" s="18"/>
      <c r="I68" s="18"/>
    </row>
  </sheetData>
  <sheetProtection algorithmName="SHA-512" hashValue="VkXfuF6f7zoTaZeL6EuEkHznJdoim3eKS3gVC5KDn8Z/lpS7cX9p0E0UITszImGQH+M1Fh+zmdoY5lY+pKjSsA==" saltValue="FTGcMxrJVs1W1p0tLubuAw==" spinCount="100000" sheet="1" formatRows="0" insertRows="0" deleteRows="0" selectLockedCells="1"/>
  <mergeCells count="267">
    <mergeCell ref="K10:K12"/>
    <mergeCell ref="K13:K15"/>
    <mergeCell ref="K16:K18"/>
    <mergeCell ref="K19:K21"/>
    <mergeCell ref="H16:H18"/>
    <mergeCell ref="I16:I18"/>
    <mergeCell ref="I19:I21"/>
    <mergeCell ref="I10:I12"/>
    <mergeCell ref="I13:I15"/>
    <mergeCell ref="H19:H21"/>
    <mergeCell ref="H10:H12"/>
    <mergeCell ref="H13:H15"/>
    <mergeCell ref="A16:A18"/>
    <mergeCell ref="D16:D18"/>
    <mergeCell ref="E16:E18"/>
    <mergeCell ref="F16:F18"/>
    <mergeCell ref="A19:A21"/>
    <mergeCell ref="D19:D21"/>
    <mergeCell ref="E19:E21"/>
    <mergeCell ref="F19:F21"/>
    <mergeCell ref="B16:B18"/>
    <mergeCell ref="B19:B21"/>
    <mergeCell ref="C16:C18"/>
    <mergeCell ref="C19:C21"/>
    <mergeCell ref="A10:A12"/>
    <mergeCell ref="D10:D12"/>
    <mergeCell ref="E10:E12"/>
    <mergeCell ref="F10:F12"/>
    <mergeCell ref="A13:A15"/>
    <mergeCell ref="D13:D15"/>
    <mergeCell ref="E13:E15"/>
    <mergeCell ref="F13:F15"/>
    <mergeCell ref="B10:B12"/>
    <mergeCell ref="B13:B15"/>
    <mergeCell ref="C10:C12"/>
    <mergeCell ref="C13:C15"/>
    <mergeCell ref="P8:R9"/>
    <mergeCell ref="A5:S5"/>
    <mergeCell ref="E2:N2"/>
    <mergeCell ref="E3:N3"/>
    <mergeCell ref="E4:N4"/>
    <mergeCell ref="J8:J9"/>
    <mergeCell ref="L8:N9"/>
    <mergeCell ref="A6:E6"/>
    <mergeCell ref="A7:E7"/>
    <mergeCell ref="A8:A9"/>
    <mergeCell ref="O8:O9"/>
    <mergeCell ref="I8:I9"/>
    <mergeCell ref="K8:K9"/>
    <mergeCell ref="D8:H8"/>
    <mergeCell ref="F7:Q7"/>
    <mergeCell ref="B8:B9"/>
    <mergeCell ref="S8:S9"/>
    <mergeCell ref="F6:H6"/>
    <mergeCell ref="L6:M6"/>
    <mergeCell ref="C8:C9"/>
    <mergeCell ref="O16:O18"/>
    <mergeCell ref="P16:R18"/>
    <mergeCell ref="S16:S18"/>
    <mergeCell ref="L19:N21"/>
    <mergeCell ref="S19:S21"/>
    <mergeCell ref="L10:N12"/>
    <mergeCell ref="O10:O12"/>
    <mergeCell ref="P10:R12"/>
    <mergeCell ref="S10:S12"/>
    <mergeCell ref="L13:N15"/>
    <mergeCell ref="O13:O15"/>
    <mergeCell ref="P13:R15"/>
    <mergeCell ref="S13:S15"/>
    <mergeCell ref="O19:O21"/>
    <mergeCell ref="P19:R21"/>
    <mergeCell ref="L16:N18"/>
    <mergeCell ref="A22:A24"/>
    <mergeCell ref="B22:B24"/>
    <mergeCell ref="D22:D24"/>
    <mergeCell ref="E22:E24"/>
    <mergeCell ref="F22:F24"/>
    <mergeCell ref="H22:H24"/>
    <mergeCell ref="I22:I24"/>
    <mergeCell ref="K22:K24"/>
    <mergeCell ref="C22:C24"/>
    <mergeCell ref="A28:A30"/>
    <mergeCell ref="B28:B30"/>
    <mergeCell ref="D28:D30"/>
    <mergeCell ref="E28:E30"/>
    <mergeCell ref="F28:F30"/>
    <mergeCell ref="H28:H30"/>
    <mergeCell ref="I28:I30"/>
    <mergeCell ref="K28:K30"/>
    <mergeCell ref="A25:A27"/>
    <mergeCell ref="B25:B27"/>
    <mergeCell ref="D25:D27"/>
    <mergeCell ref="E25:E27"/>
    <mergeCell ref="F25:F27"/>
    <mergeCell ref="H25:H27"/>
    <mergeCell ref="I25:I27"/>
    <mergeCell ref="K25:K27"/>
    <mergeCell ref="C25:C27"/>
    <mergeCell ref="C28:C30"/>
    <mergeCell ref="A34:A36"/>
    <mergeCell ref="B34:B36"/>
    <mergeCell ref="D34:D36"/>
    <mergeCell ref="E34:E36"/>
    <mergeCell ref="F34:F36"/>
    <mergeCell ref="H34:H36"/>
    <mergeCell ref="I34:I36"/>
    <mergeCell ref="K34:K36"/>
    <mergeCell ref="A31:A33"/>
    <mergeCell ref="B31:B33"/>
    <mergeCell ref="D31:D33"/>
    <mergeCell ref="E31:E33"/>
    <mergeCell ref="F31:F33"/>
    <mergeCell ref="H31:H33"/>
    <mergeCell ref="I31:I33"/>
    <mergeCell ref="K31:K33"/>
    <mergeCell ref="C31:C33"/>
    <mergeCell ref="C34:C36"/>
    <mergeCell ref="A40:A42"/>
    <mergeCell ref="B40:B42"/>
    <mergeCell ref="D40:D42"/>
    <mergeCell ref="E40:E42"/>
    <mergeCell ref="F40:F42"/>
    <mergeCell ref="H40:H42"/>
    <mergeCell ref="I40:I42"/>
    <mergeCell ref="K40:K42"/>
    <mergeCell ref="A37:A39"/>
    <mergeCell ref="B37:B39"/>
    <mergeCell ref="D37:D39"/>
    <mergeCell ref="E37:E39"/>
    <mergeCell ref="F37:F39"/>
    <mergeCell ref="H37:H39"/>
    <mergeCell ref="I37:I39"/>
    <mergeCell ref="K37:K39"/>
    <mergeCell ref="C37:C39"/>
    <mergeCell ref="C40:C42"/>
    <mergeCell ref="A46:A48"/>
    <mergeCell ref="B46:B48"/>
    <mergeCell ref="D46:D48"/>
    <mergeCell ref="E46:E48"/>
    <mergeCell ref="F46:F48"/>
    <mergeCell ref="H46:H48"/>
    <mergeCell ref="I46:I48"/>
    <mergeCell ref="K46:K48"/>
    <mergeCell ref="A43:A45"/>
    <mergeCell ref="B43:B45"/>
    <mergeCell ref="D43:D45"/>
    <mergeCell ref="E43:E45"/>
    <mergeCell ref="F43:F45"/>
    <mergeCell ref="H43:H45"/>
    <mergeCell ref="I43:I45"/>
    <mergeCell ref="K43:K45"/>
    <mergeCell ref="C43:C45"/>
    <mergeCell ref="C46:C48"/>
    <mergeCell ref="A52:A54"/>
    <mergeCell ref="B52:B54"/>
    <mergeCell ref="D52:D54"/>
    <mergeCell ref="E52:E54"/>
    <mergeCell ref="F52:F54"/>
    <mergeCell ref="H52:H54"/>
    <mergeCell ref="I52:I54"/>
    <mergeCell ref="K52:K54"/>
    <mergeCell ref="A49:A51"/>
    <mergeCell ref="B49:B51"/>
    <mergeCell ref="D49:D51"/>
    <mergeCell ref="E49:E51"/>
    <mergeCell ref="F49:F51"/>
    <mergeCell ref="H49:H51"/>
    <mergeCell ref="I49:I51"/>
    <mergeCell ref="K49:K51"/>
    <mergeCell ref="C49:C51"/>
    <mergeCell ref="C52:C54"/>
    <mergeCell ref="A61:A63"/>
    <mergeCell ref="B61:B63"/>
    <mergeCell ref="D61:D63"/>
    <mergeCell ref="E61:E63"/>
    <mergeCell ref="F61:F63"/>
    <mergeCell ref="H55:H57"/>
    <mergeCell ref="I55:I57"/>
    <mergeCell ref="K55:K57"/>
    <mergeCell ref="A58:A60"/>
    <mergeCell ref="B58:B60"/>
    <mergeCell ref="D58:D60"/>
    <mergeCell ref="E58:E60"/>
    <mergeCell ref="F58:F60"/>
    <mergeCell ref="H58:H60"/>
    <mergeCell ref="I58:I60"/>
    <mergeCell ref="K58:K60"/>
    <mergeCell ref="A55:A57"/>
    <mergeCell ref="B55:B57"/>
    <mergeCell ref="D55:D57"/>
    <mergeCell ref="E55:E57"/>
    <mergeCell ref="F55:F57"/>
    <mergeCell ref="H61:H63"/>
    <mergeCell ref="I61:I63"/>
    <mergeCell ref="K61:K63"/>
    <mergeCell ref="P25:R27"/>
    <mergeCell ref="S25:S27"/>
    <mergeCell ref="L28:N30"/>
    <mergeCell ref="O28:O30"/>
    <mergeCell ref="P28:R30"/>
    <mergeCell ref="S28:S30"/>
    <mergeCell ref="L22:N24"/>
    <mergeCell ref="O22:O24"/>
    <mergeCell ref="P22:R24"/>
    <mergeCell ref="S22:S24"/>
    <mergeCell ref="L25:N27"/>
    <mergeCell ref="O25:O27"/>
    <mergeCell ref="P37:R39"/>
    <mergeCell ref="S37:S39"/>
    <mergeCell ref="L40:N42"/>
    <mergeCell ref="O40:O42"/>
    <mergeCell ref="P40:R42"/>
    <mergeCell ref="S40:S42"/>
    <mergeCell ref="P31:R33"/>
    <mergeCell ref="S31:S33"/>
    <mergeCell ref="L34:N36"/>
    <mergeCell ref="O34:O36"/>
    <mergeCell ref="P34:R36"/>
    <mergeCell ref="S34:S36"/>
    <mergeCell ref="L31:N33"/>
    <mergeCell ref="O31:O33"/>
    <mergeCell ref="L37:N39"/>
    <mergeCell ref="O37:O39"/>
    <mergeCell ref="P43:R45"/>
    <mergeCell ref="S43:S45"/>
    <mergeCell ref="L46:N48"/>
    <mergeCell ref="O46:O48"/>
    <mergeCell ref="P46:R48"/>
    <mergeCell ref="S46:S48"/>
    <mergeCell ref="L49:N51"/>
    <mergeCell ref="O49:O51"/>
    <mergeCell ref="L43:N45"/>
    <mergeCell ref="O43:O45"/>
    <mergeCell ref="O58:O60"/>
    <mergeCell ref="P58:R60"/>
    <mergeCell ref="S58:S60"/>
    <mergeCell ref="L55:N57"/>
    <mergeCell ref="P49:R51"/>
    <mergeCell ref="S49:S51"/>
    <mergeCell ref="L52:N54"/>
    <mergeCell ref="O52:O54"/>
    <mergeCell ref="P52:R54"/>
    <mergeCell ref="S52:S54"/>
    <mergeCell ref="C55:C57"/>
    <mergeCell ref="C58:C60"/>
    <mergeCell ref="C61:C63"/>
    <mergeCell ref="C64:C66"/>
    <mergeCell ref="O64:O66"/>
    <mergeCell ref="P64:R66"/>
    <mergeCell ref="S64:S66"/>
    <mergeCell ref="A64:A66"/>
    <mergeCell ref="B64:B66"/>
    <mergeCell ref="D64:D66"/>
    <mergeCell ref="E64:E66"/>
    <mergeCell ref="F64:F66"/>
    <mergeCell ref="H64:H66"/>
    <mergeCell ref="I64:I66"/>
    <mergeCell ref="K64:K66"/>
    <mergeCell ref="L64:N66"/>
    <mergeCell ref="L61:N63"/>
    <mergeCell ref="O61:O63"/>
    <mergeCell ref="P61:R63"/>
    <mergeCell ref="S61:S63"/>
    <mergeCell ref="O55:O57"/>
    <mergeCell ref="P55:R57"/>
    <mergeCell ref="S55:S57"/>
    <mergeCell ref="L58:N60"/>
  </mergeCells>
  <phoneticPr fontId="3" type="noConversion"/>
  <conditionalFormatting sqref="I10:I63">
    <cfRule type="cellIs" dxfId="124" priority="71" stopIfTrue="1" operator="equal">
      <formula>"GRAVE"</formula>
    </cfRule>
    <cfRule type="cellIs" dxfId="123" priority="72" stopIfTrue="1" operator="equal">
      <formula>"MODERADO"</formula>
    </cfRule>
    <cfRule type="cellIs" dxfId="122" priority="73" stopIfTrue="1" operator="equal">
      <formula>"LEVE"</formula>
    </cfRule>
  </conditionalFormatting>
  <conditionalFormatting sqref="K10:K63">
    <cfRule type="containsText" dxfId="121" priority="51" operator="containsText" text="Si el proceso lo requiere">
      <formula>NOT(ISERROR(SEARCH("Si el proceso lo requiere",K10)))</formula>
    </cfRule>
    <cfRule type="containsText" dxfId="120" priority="53" operator="containsText" text="Debe formularse">
      <formula>NOT(ISERROR(SEARCH("Debe formularse",K10)))</formula>
    </cfRule>
  </conditionalFormatting>
  <conditionalFormatting sqref="K13:K15">
    <cfRule type="containsText" dxfId="119" priority="52" operator="containsText" text="SI el proceso lo requiere">
      <formula>NOT(ISERROR(SEARCH("SI el proceso lo requiere",K13)))</formula>
    </cfRule>
  </conditionalFormatting>
  <conditionalFormatting sqref="K10:K63">
    <cfRule type="cellIs" dxfId="118" priority="50" operator="equal">
      <formula>"NO"</formula>
    </cfRule>
  </conditionalFormatting>
  <conditionalFormatting sqref="L16:N16 L19:N19 L25:N25 L28:N28 L31:N31 L34:N34 L37:N37 L40:N40 L43:N43 L46:N46 L49:N49 L52:N52 L55:N55 L58:N58 L61:N61">
    <cfRule type="expression" dxfId="117" priority="49">
      <formula>K16="NO"</formula>
    </cfRule>
  </conditionalFormatting>
  <conditionalFormatting sqref="O16:O21 O25:O63">
    <cfRule type="expression" dxfId="116" priority="48">
      <formula>K16="NO"</formula>
    </cfRule>
  </conditionalFormatting>
  <conditionalFormatting sqref="P16:R21 P25:R63">
    <cfRule type="expression" dxfId="115" priority="47">
      <formula>K16="NO"</formula>
    </cfRule>
  </conditionalFormatting>
  <conditionalFormatting sqref="S16:S21 S25:S63">
    <cfRule type="expression" dxfId="114" priority="46">
      <formula>K16="NO"</formula>
    </cfRule>
  </conditionalFormatting>
  <conditionalFormatting sqref="I64:I66">
    <cfRule type="cellIs" dxfId="113" priority="30" stopIfTrue="1" operator="equal">
      <formula>"GRAVE"</formula>
    </cfRule>
    <cfRule type="cellIs" dxfId="112" priority="31" stopIfTrue="1" operator="equal">
      <formula>"MODERADO"</formula>
    </cfRule>
    <cfRule type="cellIs" dxfId="111" priority="32" stopIfTrue="1" operator="equal">
      <formula>"LEVE"</formula>
    </cfRule>
  </conditionalFormatting>
  <conditionalFormatting sqref="K64:K66">
    <cfRule type="containsText" dxfId="110" priority="28" operator="containsText" text="Si el proceso lo requiere">
      <formula>NOT(ISERROR(SEARCH("Si el proceso lo requiere",K64)))</formula>
    </cfRule>
    <cfRule type="containsText" dxfId="109" priority="29" operator="containsText" text="Debe formularse">
      <formula>NOT(ISERROR(SEARCH("Debe formularse",K64)))</formula>
    </cfRule>
  </conditionalFormatting>
  <conditionalFormatting sqref="K64:K66">
    <cfRule type="cellIs" dxfId="108" priority="27" operator="equal">
      <formula>"NO"</formula>
    </cfRule>
  </conditionalFormatting>
  <conditionalFormatting sqref="L64:N64">
    <cfRule type="expression" dxfId="107" priority="26">
      <formula>K64="NO"</formula>
    </cfRule>
  </conditionalFormatting>
  <conditionalFormatting sqref="O64:O66">
    <cfRule type="expression" dxfId="106" priority="25">
      <formula>K64="NO"</formula>
    </cfRule>
  </conditionalFormatting>
  <conditionalFormatting sqref="P64:R66">
    <cfRule type="expression" dxfId="105" priority="24">
      <formula>K64="NO"</formula>
    </cfRule>
  </conditionalFormatting>
  <conditionalFormatting sqref="S64:S66">
    <cfRule type="expression" dxfId="104" priority="23">
      <formula>K64="NO"</formula>
    </cfRule>
  </conditionalFormatting>
  <conditionalFormatting sqref="L10:N10">
    <cfRule type="expression" dxfId="103" priority="12">
      <formula>K10="NO"</formula>
    </cfRule>
  </conditionalFormatting>
  <conditionalFormatting sqref="O10:O12">
    <cfRule type="expression" dxfId="102" priority="11">
      <formula>K10="NO"</formula>
    </cfRule>
  </conditionalFormatting>
  <conditionalFormatting sqref="P10:R12">
    <cfRule type="expression" dxfId="101" priority="10">
      <formula>K10="NO"</formula>
    </cfRule>
  </conditionalFormatting>
  <conditionalFormatting sqref="S10:S12">
    <cfRule type="expression" dxfId="100" priority="9">
      <formula>O10="NO"</formula>
    </cfRule>
  </conditionalFormatting>
  <conditionalFormatting sqref="L13:N13">
    <cfRule type="expression" dxfId="99" priority="8">
      <formula>K13="NO"</formula>
    </cfRule>
  </conditionalFormatting>
  <conditionalFormatting sqref="O13:O15">
    <cfRule type="expression" dxfId="98" priority="7">
      <formula>K13="NO"</formula>
    </cfRule>
  </conditionalFormatting>
  <conditionalFormatting sqref="P13:R15">
    <cfRule type="expression" dxfId="97" priority="6">
      <formula>K13="NO"</formula>
    </cfRule>
  </conditionalFormatting>
  <conditionalFormatting sqref="S13:S15">
    <cfRule type="expression" dxfId="96" priority="5">
      <formula>O13="NO"</formula>
    </cfRule>
  </conditionalFormatting>
  <conditionalFormatting sqref="L22:N22">
    <cfRule type="expression" dxfId="95" priority="4">
      <formula>K22="NO"</formula>
    </cfRule>
  </conditionalFormatting>
  <conditionalFormatting sqref="O22:O24">
    <cfRule type="expression" dxfId="94" priority="3">
      <formula>K22="NO"</formula>
    </cfRule>
  </conditionalFormatting>
  <conditionalFormatting sqref="P22:R24">
    <cfRule type="expression" dxfId="93" priority="2">
      <formula>K22="NO"</formula>
    </cfRule>
  </conditionalFormatting>
  <conditionalFormatting sqref="S22:S24">
    <cfRule type="expression" dxfId="92" priority="1">
      <formula>O22="NO"</formula>
    </cfRule>
  </conditionalFormatting>
  <dataValidations xWindow="1466" yWindow="553" count="5">
    <dataValidation allowBlank="1" showInputMessage="1" showErrorMessage="1" promptTitle="Responsable Contingencia" prompt="Establezca quien es el responsable que lidera la acción de contingencia." sqref="O10:Q10 O13:Q13 O16:Q16 O19:Q19 O22:Q22 O25:Q25 O28:Q28 O31:Q31 O34:Q34 O37:Q37 O40:Q40 O43:Q43 O46:Q46 O49:Q49 O52:Q52 O55:Q55 O58:Q58 O61:Q61 O64:Q64"/>
    <dataValidation allowBlank="1" showInputMessage="1" showErrorMessage="1" promptTitle="RECUPERACIÓN" prompt="Describa la acción que se debe seguir luego de que se presente el acontecimiento , con el fin de que se pueda prestar el servicio o realizar las operaciones conforme a lo establecido antes de la materialización del riesgo." sqref="R10 R13 R16 R19 R22 R25 R28 R31 R34 R37 R40 R43 R46 R49 R52 R55 R58 R61 R64"/>
    <dataValidation allowBlank="1" showInputMessage="1" showErrorMessage="1" promptTitle="Responable de recuperación" prompt="Establezca quien es el responsable de liderar la accción de recuperación." sqref="S10 S13 S16 S19 S22 S25 S28 S31 S34 S37 S40 S43 S46 S49 S52 S55 S58 S61 S64"/>
    <dataValidation type="custom" allowBlank="1" showInputMessage="1" showErrorMessage="1" sqref="L10:N10 L13:N13 L16:N16 L19:N19 L22:N22 L25:N25 L28:N28 L31:N31 L34:N34 L37:N37 L40:N40 L43:N43 L46:N46 L49:N49 L52:N52 L55:N55 L58:N58 L61:N61 L64:N64">
      <formula1>K10&lt;&gt;"NO"</formula1>
    </dataValidation>
    <dataValidation allowBlank="1" showInputMessage="1" showErrorMessage="1" promptTitle="TRATAMIENTO DEL RIESGO" prompt="Defina el tratamiento a dar el riesgo" sqref="J10:J66"/>
  </dataValidations>
  <pageMargins left="1.3779527559055118" right="0.15748031496062992" top="0.59055118110236227" bottom="0.39370078740157483" header="0" footer="0"/>
  <pageSetup paperSize="120" scale="50" fitToHeight="10" orientation="landscape" horizontalDpi="1200"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C128"/>
  <sheetViews>
    <sheetView showGridLines="0" tabSelected="1" zoomScale="80" zoomScaleNormal="80" zoomScaleSheetLayoutView="130" workbookViewId="0">
      <selection activeCell="N6" sqref="N6:O6"/>
    </sheetView>
  </sheetViews>
  <sheetFormatPr baseColWidth="10" defaultColWidth="11.42578125" defaultRowHeight="12.75" x14ac:dyDescent="0.2"/>
  <cols>
    <col min="1" max="1" width="5.28515625" style="3" customWidth="1"/>
    <col min="2" max="2" width="30" style="3" customWidth="1"/>
    <col min="3" max="3" width="14" style="3" customWidth="1"/>
    <col min="4" max="4" width="12" style="4" customWidth="1"/>
    <col min="5" max="5" width="24.7109375" style="4" customWidth="1"/>
    <col min="6" max="6" width="32.42578125" style="4" customWidth="1"/>
    <col min="7" max="7" width="59.85546875" style="4" customWidth="1"/>
    <col min="8" max="8" width="33.140625" style="4" customWidth="1"/>
    <col min="9" max="9" width="14.5703125" style="4" customWidth="1"/>
    <col min="10" max="10" width="23.85546875" style="3" customWidth="1"/>
    <col min="11" max="11" width="13.42578125" style="3" customWidth="1"/>
    <col min="12" max="13" width="35.7109375" style="3" customWidth="1"/>
    <col min="14" max="14" width="17.85546875" style="3" customWidth="1"/>
    <col min="15" max="15" width="26" style="3" customWidth="1"/>
    <col min="16" max="16" width="13.42578125" style="3" customWidth="1"/>
    <col min="17" max="17" width="9.7109375" style="3" customWidth="1"/>
    <col min="18" max="18" width="11.7109375" style="3" customWidth="1"/>
    <col min="19" max="19" width="35.7109375" style="3" customWidth="1"/>
    <col min="20" max="20" width="9.28515625" style="3" customWidth="1"/>
    <col min="21" max="21" width="19.42578125" style="3" customWidth="1"/>
    <col min="22" max="22" width="36.28515625" style="3" customWidth="1"/>
    <col min="23" max="23" width="20.7109375" style="3" customWidth="1"/>
    <col min="24" max="24" width="13.140625" style="3" customWidth="1"/>
    <col min="25" max="25" width="30.7109375" style="3" customWidth="1"/>
    <col min="26" max="26" width="18.140625" style="3" customWidth="1"/>
    <col min="27" max="27" width="30.7109375" style="3" customWidth="1"/>
    <col min="28" max="28" width="16.42578125" style="3" customWidth="1"/>
    <col min="29" max="16384" width="11.42578125" style="3"/>
  </cols>
  <sheetData>
    <row r="1" spans="1:29" s="229" customFormat="1" ht="19.5" customHeight="1" x14ac:dyDescent="0.2">
      <c r="A1" s="63"/>
      <c r="B1" s="159"/>
      <c r="C1" s="159"/>
      <c r="D1" s="68"/>
      <c r="E1" s="68"/>
      <c r="F1" s="68"/>
      <c r="G1" s="68"/>
      <c r="H1" s="68"/>
      <c r="I1" s="68"/>
      <c r="J1" s="68"/>
      <c r="K1" s="68"/>
      <c r="L1" s="68"/>
      <c r="M1" s="68"/>
      <c r="N1" s="68"/>
      <c r="O1" s="68"/>
      <c r="P1" s="68"/>
      <c r="Q1" s="68"/>
      <c r="R1" s="68"/>
      <c r="S1" s="68"/>
      <c r="T1" s="68"/>
      <c r="U1" s="68"/>
      <c r="V1" s="68"/>
      <c r="W1" s="68"/>
      <c r="X1" s="68"/>
      <c r="Y1" s="68"/>
      <c r="Z1" s="68"/>
      <c r="AA1" s="116" t="s">
        <v>66</v>
      </c>
      <c r="AB1" s="117" t="s">
        <v>445</v>
      </c>
    </row>
    <row r="2" spans="1:29" s="229" customFormat="1" ht="18.75" customHeight="1" x14ac:dyDescent="0.2">
      <c r="A2" s="64"/>
      <c r="B2" s="234"/>
      <c r="C2" s="234"/>
      <c r="D2" s="504" t="s">
        <v>68</v>
      </c>
      <c r="E2" s="504"/>
      <c r="F2" s="504"/>
      <c r="G2" s="504"/>
      <c r="H2" s="504"/>
      <c r="I2" s="504"/>
      <c r="J2" s="504"/>
      <c r="K2" s="504"/>
      <c r="L2" s="504"/>
      <c r="M2" s="504"/>
      <c r="N2" s="504"/>
      <c r="O2" s="504"/>
      <c r="P2" s="504"/>
      <c r="Q2" s="504"/>
      <c r="R2" s="504"/>
      <c r="S2" s="504"/>
      <c r="T2" s="504"/>
      <c r="U2" s="504"/>
      <c r="V2" s="504"/>
      <c r="W2" s="504"/>
      <c r="X2" s="504"/>
      <c r="Y2" s="504"/>
      <c r="Z2" s="504"/>
      <c r="AA2" s="118" t="s">
        <v>438</v>
      </c>
      <c r="AB2" s="166">
        <v>9</v>
      </c>
    </row>
    <row r="3" spans="1:29" s="229" customFormat="1" ht="18.75" customHeight="1" x14ac:dyDescent="0.2">
      <c r="A3" s="64"/>
      <c r="B3" s="234"/>
      <c r="C3" s="234"/>
      <c r="D3" s="504" t="s">
        <v>61</v>
      </c>
      <c r="E3" s="504"/>
      <c r="F3" s="504"/>
      <c r="G3" s="504"/>
      <c r="H3" s="504"/>
      <c r="I3" s="504"/>
      <c r="J3" s="504"/>
      <c r="K3" s="504"/>
      <c r="L3" s="504"/>
      <c r="M3" s="504"/>
      <c r="N3" s="504"/>
      <c r="O3" s="504"/>
      <c r="P3" s="504"/>
      <c r="Q3" s="504"/>
      <c r="R3" s="504"/>
      <c r="S3" s="504"/>
      <c r="T3" s="504"/>
      <c r="U3" s="504"/>
      <c r="V3" s="504"/>
      <c r="W3" s="504"/>
      <c r="X3" s="504"/>
      <c r="Y3" s="504"/>
      <c r="Z3" s="504"/>
      <c r="AA3" s="118" t="s">
        <v>439</v>
      </c>
      <c r="AB3" s="167">
        <v>45014</v>
      </c>
    </row>
    <row r="4" spans="1:29" s="229" customFormat="1" ht="18.75" customHeight="1" thickBot="1" x14ac:dyDescent="0.25">
      <c r="A4" s="72"/>
      <c r="B4" s="73"/>
      <c r="C4" s="73"/>
      <c r="D4" s="470"/>
      <c r="E4" s="470"/>
      <c r="F4" s="470"/>
      <c r="G4" s="470"/>
      <c r="H4" s="470"/>
      <c r="I4" s="470"/>
      <c r="J4" s="470"/>
      <c r="K4" s="470"/>
      <c r="L4" s="470"/>
      <c r="M4" s="470"/>
      <c r="N4" s="470"/>
      <c r="O4" s="470"/>
      <c r="P4" s="470"/>
      <c r="Q4" s="470"/>
      <c r="R4" s="470"/>
      <c r="S4" s="470"/>
      <c r="T4" s="470"/>
      <c r="U4" s="470"/>
      <c r="V4" s="470"/>
      <c r="W4" s="470"/>
      <c r="X4" s="470"/>
      <c r="Y4" s="470"/>
      <c r="Z4" s="470"/>
      <c r="AA4" s="119" t="s">
        <v>440</v>
      </c>
      <c r="AB4" s="120" t="s">
        <v>443</v>
      </c>
    </row>
    <row r="5" spans="1:29" s="229" customFormat="1" ht="18.75" customHeight="1" thickBot="1" x14ac:dyDescent="0.25">
      <c r="A5" s="509"/>
      <c r="B5" s="509"/>
      <c r="C5" s="509"/>
      <c r="D5" s="509"/>
      <c r="E5" s="509"/>
      <c r="F5" s="509"/>
      <c r="G5" s="509"/>
      <c r="H5" s="509"/>
      <c r="I5" s="509"/>
      <c r="J5" s="509"/>
      <c r="K5" s="509"/>
      <c r="L5" s="509"/>
      <c r="M5" s="509"/>
      <c r="N5" s="509"/>
      <c r="O5" s="509"/>
      <c r="P5" s="509"/>
      <c r="Q5" s="509"/>
      <c r="R5" s="509"/>
      <c r="S5" s="509"/>
      <c r="T5" s="509"/>
      <c r="U5" s="509"/>
      <c r="V5" s="509"/>
      <c r="W5" s="509"/>
      <c r="X5" s="509"/>
      <c r="Y5" s="509"/>
      <c r="Z5" s="509"/>
      <c r="AA5" s="509"/>
      <c r="AB5" s="509"/>
    </row>
    <row r="6" spans="1:29" s="1" customFormat="1" ht="40.5" customHeight="1" thickBot="1" x14ac:dyDescent="0.25">
      <c r="A6" s="510" t="str">
        <f>'01-Mapa de riesgo-UO'!A6:D6</f>
        <v>TIPO DE MAPA</v>
      </c>
      <c r="B6" s="511"/>
      <c r="C6" s="163"/>
      <c r="D6" s="515" t="str">
        <f>'01-Mapa de riesgo-UO'!E6</f>
        <v>PROCESOS</v>
      </c>
      <c r="E6" s="516"/>
      <c r="F6" s="516"/>
      <c r="G6" s="517"/>
      <c r="H6" s="264"/>
      <c r="I6" s="264"/>
      <c r="J6" s="264"/>
      <c r="K6" s="264"/>
      <c r="L6" s="505" t="s">
        <v>8</v>
      </c>
      <c r="M6" s="505"/>
      <c r="N6" s="513">
        <v>45156</v>
      </c>
      <c r="O6" s="514"/>
      <c r="P6" s="264"/>
      <c r="U6" s="264"/>
      <c r="V6" s="264"/>
      <c r="W6" s="264"/>
      <c r="X6" s="264"/>
    </row>
    <row r="7" spans="1:29" s="1" customFormat="1" ht="21.75" customHeight="1" thickBot="1" x14ac:dyDescent="0.25">
      <c r="A7" s="512"/>
      <c r="B7" s="512"/>
      <c r="C7" s="512"/>
      <c r="D7" s="512"/>
      <c r="E7" s="512"/>
      <c r="F7" s="512"/>
      <c r="G7" s="512"/>
      <c r="H7" s="512"/>
      <c r="I7" s="512"/>
      <c r="J7" s="512"/>
      <c r="K7" s="512"/>
      <c r="L7" s="512"/>
      <c r="M7" s="512"/>
      <c r="N7" s="512"/>
      <c r="O7" s="512"/>
      <c r="P7" s="512"/>
      <c r="Q7" s="512"/>
      <c r="R7" s="512"/>
      <c r="S7" s="512"/>
      <c r="T7" s="512"/>
      <c r="U7" s="512"/>
      <c r="V7" s="512"/>
      <c r="W7" s="512"/>
      <c r="X7" s="512"/>
      <c r="Y7" s="512"/>
      <c r="Z7" s="512"/>
      <c r="AA7" s="512"/>
      <c r="AB7" s="512"/>
    </row>
    <row r="8" spans="1:29" s="1" customFormat="1" ht="32.25" customHeight="1" x14ac:dyDescent="0.2">
      <c r="A8" s="475" t="s">
        <v>55</v>
      </c>
      <c r="B8" s="478" t="s">
        <v>560</v>
      </c>
      <c r="C8" s="478" t="s">
        <v>561</v>
      </c>
      <c r="D8" s="464" t="s">
        <v>75</v>
      </c>
      <c r="E8" s="464"/>
      <c r="F8" s="464"/>
      <c r="G8" s="464"/>
      <c r="H8" s="464"/>
      <c r="I8" s="464" t="s">
        <v>73</v>
      </c>
      <c r="J8" s="464" t="s">
        <v>59</v>
      </c>
      <c r="K8" s="464"/>
      <c r="L8" s="464"/>
      <c r="M8" s="464" t="s">
        <v>58</v>
      </c>
      <c r="N8" s="464"/>
      <c r="O8" s="464"/>
      <c r="P8" s="464"/>
      <c r="Q8" s="464"/>
      <c r="R8" s="464"/>
      <c r="S8" s="464"/>
      <c r="T8" s="464"/>
      <c r="U8" s="506" t="s">
        <v>78</v>
      </c>
      <c r="V8" s="507"/>
      <c r="W8" s="507"/>
      <c r="X8" s="507"/>
      <c r="Y8" s="507"/>
      <c r="Z8" s="507"/>
      <c r="AA8" s="508"/>
      <c r="AB8" s="480" t="s">
        <v>19</v>
      </c>
    </row>
    <row r="9" spans="1:29" s="235" customFormat="1" ht="38.25" customHeight="1" x14ac:dyDescent="0.2">
      <c r="A9" s="476"/>
      <c r="B9" s="479"/>
      <c r="C9" s="479"/>
      <c r="D9" s="228" t="s">
        <v>71</v>
      </c>
      <c r="E9" s="228" t="s">
        <v>4</v>
      </c>
      <c r="F9" s="228" t="s">
        <v>0</v>
      </c>
      <c r="G9" s="228" t="s">
        <v>56</v>
      </c>
      <c r="H9" s="228" t="s">
        <v>32</v>
      </c>
      <c r="I9" s="465"/>
      <c r="J9" s="228" t="s">
        <v>63</v>
      </c>
      <c r="K9" s="228" t="s">
        <v>64</v>
      </c>
      <c r="L9" s="228" t="s">
        <v>480</v>
      </c>
      <c r="M9" s="230" t="s">
        <v>85</v>
      </c>
      <c r="N9" s="230" t="s">
        <v>399</v>
      </c>
      <c r="O9" s="230" t="s">
        <v>400</v>
      </c>
      <c r="P9" s="230" t="s">
        <v>60</v>
      </c>
      <c r="Q9" s="230" t="s">
        <v>401</v>
      </c>
      <c r="R9" s="236" t="s">
        <v>404</v>
      </c>
      <c r="S9" s="491" t="s">
        <v>481</v>
      </c>
      <c r="T9" s="492"/>
      <c r="U9" s="228" t="s">
        <v>279</v>
      </c>
      <c r="V9" s="228" t="s">
        <v>280</v>
      </c>
      <c r="W9" s="228" t="s">
        <v>281</v>
      </c>
      <c r="X9" s="494" t="s">
        <v>286</v>
      </c>
      <c r="Y9" s="495"/>
      <c r="Z9" s="494" t="s">
        <v>289</v>
      </c>
      <c r="AA9" s="495"/>
      <c r="AB9" s="481"/>
    </row>
    <row r="10" spans="1:29" s="235" customFormat="1" ht="51" customHeight="1" x14ac:dyDescent="0.2">
      <c r="A10" s="500">
        <v>1</v>
      </c>
      <c r="B10" s="489" t="str">
        <f>'01-Mapa de riesgo-UO'!D11</f>
        <v>VICERRECTORÍA_RESPONSABILIDAD_SOCIAL_Y_BIENESTAR_UNIVERSITARIO_PDI</v>
      </c>
      <c r="C10" s="487" t="str">
        <f>+'01-Mapa de riesgo-UO'!F11</f>
        <v>SI</v>
      </c>
      <c r="D10" s="488" t="str">
        <f>'01-Mapa de riesgo-UO'!J11</f>
        <v>Estratégico</v>
      </c>
      <c r="E10" s="488" t="str">
        <f>'01-Mapa de riesgo-UO'!K11</f>
        <v xml:space="preserve">Reducción en la cantidad de activos de conocimiento transferidos a la sociedad </v>
      </c>
      <c r="F10" s="488" t="str">
        <f>'01-Mapa de riesgo-UO'!L11</f>
        <v xml:space="preserve">Grupos de investigación e investigadores  con menor cantidad de productos de desarrollo tecnológico e innovación lo que impacta directamente la cantidad de activos de conocimiento que son susceptibles de transferirse a la sociedad a través de contratos de licencias, acuerdos de transferencia de materiales, uso de marca. </v>
      </c>
      <c r="G10" s="164" t="str">
        <f>'01-Mapa de riesgo-UO'!I11</f>
        <v xml:space="preserve">Falta de financiación externa para la validación, prototipado y escalamiento de los activos tecnológicos </v>
      </c>
      <c r="H10" s="488" t="str">
        <f>'01-Mapa de riesgo-UO'!M11</f>
        <v xml:space="preserve">Impacto negativo en  la categorización ante MinCiencias, reducción de los indicadores de innovación que se miden en los diferentes ranking y en los procesos de acreditación y reacreditación institucional y de los programas académicos </v>
      </c>
      <c r="I10" s="451" t="str">
        <f>'01-Mapa de riesgo-UO'!AT11</f>
        <v>LEVE</v>
      </c>
      <c r="J10" s="488" t="str">
        <f xml:space="preserve"> '01-Mapa de riesgo-UO'!AU11</f>
        <v>Índice de variación de contratos  de transferencia de activos de conocimiento: No de contratos de transferencia de activos de conocimiento 2023/ No de contratos de transferencia de activos de conocimiento 2022</v>
      </c>
      <c r="K10" s="496">
        <f>3/7</f>
        <v>0.42857142857142855</v>
      </c>
      <c r="L10" s="498" t="s">
        <v>866</v>
      </c>
      <c r="M10" s="233" t="str">
        <f>IF('01-Mapa de riesgo-UO'!S11="No existen", "No existe control para el riesgo",'01-Mapa de riesgo-UO'!W11)</f>
        <v xml:space="preserve">Actualización de inventario de activos de conocimiento y diagnóstico del índice de madurez tecnológica -  TRL </v>
      </c>
      <c r="N10" s="233">
        <f>'01-Mapa de riesgo-UO'!AB11</f>
        <v>0</v>
      </c>
      <c r="O10" s="233" t="str">
        <f>'01-Mapa de riesgo-UO'!AG11</f>
        <v xml:space="preserve">Profesional </v>
      </c>
      <c r="P10" s="231" t="str">
        <f>'01-Mapa de riesgo-UO'!AL11</f>
        <v>Mensual</v>
      </c>
      <c r="Q10" s="231" t="str">
        <f>'01-Mapa de riesgo-UO'!AP11</f>
        <v>Preventivo</v>
      </c>
      <c r="R10" s="499" t="str">
        <f>'01-Mapa de riesgo-UO'!AR11</f>
        <v>ACEPTABLE</v>
      </c>
      <c r="S10" s="493" t="s">
        <v>869</v>
      </c>
      <c r="T10" s="493"/>
      <c r="U10" s="165" t="str">
        <f>'01-Mapa de riesgo-UO'!AW11</f>
        <v>ASUMIR</v>
      </c>
      <c r="V10" s="165">
        <f>'01-Mapa de riesgo-UO'!AX11</f>
        <v>0</v>
      </c>
      <c r="W10" s="165">
        <f>IF(U10="COMPARTIR",'01-Mapa de riesgo-UO'!BA11, IF(U10=0, 0,$I$6))</f>
        <v>0</v>
      </c>
      <c r="X10" s="232"/>
      <c r="Y10" s="232"/>
      <c r="Z10" s="232"/>
      <c r="AA10" s="232"/>
      <c r="AB10" s="500" t="s">
        <v>812</v>
      </c>
    </row>
    <row r="11" spans="1:29" s="235" customFormat="1" ht="51" customHeight="1" x14ac:dyDescent="0.2">
      <c r="A11" s="500"/>
      <c r="B11" s="489"/>
      <c r="C11" s="487"/>
      <c r="D11" s="488"/>
      <c r="E11" s="488"/>
      <c r="F11" s="488"/>
      <c r="G11" s="164" t="str">
        <f>'01-Mapa de riesgo-UO'!I12</f>
        <v>Cambios en la normatividad que dificulten el proceso de transferencia de los activos de conocimiento</v>
      </c>
      <c r="H11" s="488"/>
      <c r="I11" s="451"/>
      <c r="J11" s="488"/>
      <c r="K11" s="497"/>
      <c r="L11" s="498"/>
      <c r="M11" s="233" t="str">
        <f>IF('01-Mapa de riesgo-UO'!S12="No existen", "No existe control para el riesgo",'01-Mapa de riesgo-UO'!W12)</f>
        <v xml:space="preserve">Jornadas de sensibilización del Estatuto de Propiedad Intelectual  entre la comunidad universitaria </v>
      </c>
      <c r="N11" s="233">
        <f>'01-Mapa de riesgo-UO'!AB12</f>
        <v>0</v>
      </c>
      <c r="O11" s="233" t="str">
        <f>'01-Mapa de riesgo-UO'!AG12</f>
        <v>Profesional</v>
      </c>
      <c r="P11" s="231" t="str">
        <f>'01-Mapa de riesgo-UO'!AL12</f>
        <v>Mensual</v>
      </c>
      <c r="Q11" s="231" t="str">
        <f>'01-Mapa de riesgo-UO'!AP12</f>
        <v>Preventivo</v>
      </c>
      <c r="R11" s="499"/>
      <c r="S11" s="493" t="s">
        <v>870</v>
      </c>
      <c r="T11" s="493"/>
      <c r="U11" s="165" t="str">
        <f>'01-Mapa de riesgo-UO'!AW12</f>
        <v>ASUMIR</v>
      </c>
      <c r="V11" s="165">
        <f>'01-Mapa de riesgo-UO'!AX12</f>
        <v>0</v>
      </c>
      <c r="W11" s="165">
        <f>IF(U11="COMPARTIR",'01-Mapa de riesgo-UO'!BA12, IF(U11=0, 0,$I$6))</f>
        <v>0</v>
      </c>
      <c r="X11" s="232"/>
      <c r="Y11" s="232"/>
      <c r="Z11" s="232"/>
      <c r="AA11" s="232"/>
      <c r="AB11" s="500"/>
      <c r="AC11" s="490"/>
    </row>
    <row r="12" spans="1:29" s="235" customFormat="1" ht="51" customHeight="1" x14ac:dyDescent="0.2">
      <c r="A12" s="500"/>
      <c r="B12" s="489"/>
      <c r="C12" s="487"/>
      <c r="D12" s="488"/>
      <c r="E12" s="488"/>
      <c r="F12" s="488"/>
      <c r="G12" s="164" t="str">
        <f>'01-Mapa de riesgo-UO'!I13</f>
        <v xml:space="preserve">Incipiente presupuesto para financiar convocatorias de desarrollo tecnológico e innovación </v>
      </c>
      <c r="H12" s="488"/>
      <c r="I12" s="451"/>
      <c r="J12" s="488"/>
      <c r="K12" s="497"/>
      <c r="L12" s="498"/>
      <c r="M12" s="233" t="str">
        <f>IF('01-Mapa de riesgo-UO'!S13="No existen", "No existe control para el riesgo",'01-Mapa de riesgo-UO'!W13)</f>
        <v xml:space="preserve">Identificación y priorización de proyectos de desarrollo tecnológico e innovación susceptibles de financiación </v>
      </c>
      <c r="N12" s="233">
        <f>'01-Mapa de riesgo-UO'!AB13</f>
        <v>0</v>
      </c>
      <c r="O12" s="233" t="str">
        <f>'01-Mapa de riesgo-UO'!AG13</f>
        <v xml:space="preserve">Profesional </v>
      </c>
      <c r="P12" s="231" t="str">
        <f>'01-Mapa de riesgo-UO'!AL13</f>
        <v>Trimestral</v>
      </c>
      <c r="Q12" s="231" t="str">
        <f>'01-Mapa de riesgo-UO'!AP13</f>
        <v>Detectivo</v>
      </c>
      <c r="R12" s="499"/>
      <c r="S12" s="493" t="s">
        <v>871</v>
      </c>
      <c r="T12" s="493"/>
      <c r="U12" s="165" t="str">
        <f>'01-Mapa de riesgo-UO'!AW13</f>
        <v>ASUMIR</v>
      </c>
      <c r="V12" s="165">
        <f>'01-Mapa de riesgo-UO'!AX13</f>
        <v>0</v>
      </c>
      <c r="W12" s="165">
        <f>IF(U12="COMPARTIR",'01-Mapa de riesgo-UO'!BA13, IF(U12=0, 0,$I$6))</f>
        <v>0</v>
      </c>
      <c r="X12" s="232"/>
      <c r="Y12" s="232"/>
      <c r="Z12" s="232"/>
      <c r="AA12" s="232"/>
      <c r="AB12" s="500"/>
      <c r="AC12" s="490"/>
    </row>
    <row r="13" spans="1:29" ht="65.25" customHeight="1" x14ac:dyDescent="0.2">
      <c r="A13" s="500">
        <v>2</v>
      </c>
      <c r="B13" s="489" t="str">
        <f>'01-Mapa de riesgo-UO'!D14</f>
        <v>VICERRECTORÍA_RESPONSABILIDAD_SOCIAL_Y_BIENESTAR_UNIVERSITARIO_PDI</v>
      </c>
      <c r="C13" s="487" t="str">
        <f>+'01-Mapa de riesgo-UO'!F14</f>
        <v>SI</v>
      </c>
      <c r="D13" s="488" t="str">
        <f>'01-Mapa de riesgo-UO'!J14</f>
        <v>Estratégico</v>
      </c>
      <c r="E13" s="488" t="str">
        <f>'01-Mapa de riesgo-UO'!K14</f>
        <v xml:space="preserve">Grupos de Investigación sin reconocimiento por MinCiencias </v>
      </c>
      <c r="F13" s="488" t="str">
        <f>'01-Mapa de riesgo-UO'!L14</f>
        <v>Grupos de investigación que no cumplen con los estándares mínimos para lograr el reconocimiento de MinCiencias o en su defecto disminuyan su categoría</v>
      </c>
      <c r="G13" s="164" t="str">
        <f>'01-Mapa de riesgo-UO'!I14</f>
        <v xml:space="preserve">Cambio de normatividad por parte de MinCiencias, relacionada al modelo de medición. </v>
      </c>
      <c r="H13" s="488" t="str">
        <f>'01-Mapa de riesgo-UO'!M14</f>
        <v xml:space="preserve">Pérdida de Acreditación Institucional y registros calificados. Incumplimiento de los indicadores institucionales. Disminución en la imagen y reconocimiento como universidad investigativa. </v>
      </c>
      <c r="I13" s="451" t="str">
        <f>'01-Mapa de riesgo-UO'!AT14</f>
        <v>MODERADO</v>
      </c>
      <c r="J13" s="488" t="str">
        <f>'01-Mapa de riesgo-UO'!AU14</f>
        <v xml:space="preserve">No de Grupos de Investigación Reconocios por MinCiencias y categoría de cada grupo. </v>
      </c>
      <c r="K13" s="496">
        <v>118</v>
      </c>
      <c r="L13" s="498" t="s">
        <v>867</v>
      </c>
      <c r="M13" s="233" t="str">
        <f>IF('01-Mapa de riesgo-UO'!S14="No existen", "No existe control para el riesgo",'01-Mapa de riesgo-UO'!W14)</f>
        <v>Convocatorias periódicas para la financiación de proyectos de Grupos de Investigación y productos (Libros, artículos)</v>
      </c>
      <c r="N13" s="233">
        <f>'01-Mapa de riesgo-UO'!AB14</f>
        <v>0</v>
      </c>
      <c r="O13" s="233" t="str">
        <f>'01-Mapa de riesgo-UO'!AG14</f>
        <v xml:space="preserve">Profesional </v>
      </c>
      <c r="P13" s="231" t="str">
        <f>'01-Mapa de riesgo-UO'!AL14</f>
        <v>Anual</v>
      </c>
      <c r="Q13" s="231" t="str">
        <f>'01-Mapa de riesgo-UO'!AP14</f>
        <v>Preventivo</v>
      </c>
      <c r="R13" s="499" t="str">
        <f>'01-Mapa de riesgo-UO'!AR14</f>
        <v>ACEPTABLE</v>
      </c>
      <c r="S13" s="493" t="s">
        <v>872</v>
      </c>
      <c r="T13" s="493"/>
      <c r="U13" s="165" t="str">
        <f>'01-Mapa de riesgo-UO'!AW14</f>
        <v>REDUCIR</v>
      </c>
      <c r="V13" s="165" t="str">
        <f>'01-Mapa de riesgo-UO'!AX14</f>
        <v xml:space="preserve">Se esta realizando el acompañamiento a cada uno de los grupos de investigación, con el fin de que no pierdan su reconocimiento ante MinCiencias y que permita mejorar su clasificación. </v>
      </c>
      <c r="W13" s="165">
        <f>IF(U13="COMPARTIR",'01-Mapa de riesgo-UO'!BA14, IF(U13=0, 0,$I$6))</f>
        <v>0</v>
      </c>
      <c r="X13" s="232" t="s">
        <v>282</v>
      </c>
      <c r="Y13" s="352" t="s">
        <v>875</v>
      </c>
      <c r="Z13" s="232" t="s">
        <v>806</v>
      </c>
      <c r="AA13" s="232"/>
      <c r="AB13" s="500" t="s">
        <v>812</v>
      </c>
    </row>
    <row r="14" spans="1:29" ht="51" customHeight="1" x14ac:dyDescent="0.2">
      <c r="A14" s="500"/>
      <c r="B14" s="489"/>
      <c r="C14" s="487"/>
      <c r="D14" s="488"/>
      <c r="E14" s="488"/>
      <c r="F14" s="488"/>
      <c r="G14" s="164" t="str">
        <f>'01-Mapa de riesgo-UO'!I15</f>
        <v xml:space="preserve">Falta de financiación externa o interna para el fortalecimiento de los Grupos de Investigación. </v>
      </c>
      <c r="H14" s="488"/>
      <c r="I14" s="451"/>
      <c r="J14" s="488"/>
      <c r="K14" s="497"/>
      <c r="L14" s="498"/>
      <c r="M14" s="233" t="str">
        <f>IF('01-Mapa de riesgo-UO'!S15="No existen", "No existe control para el riesgo",'01-Mapa de riesgo-UO'!W15)</f>
        <v>Programa de Formación para los investigadores (Formulación de Proyectos, Redacción de Artículos, Cvlac, Gruplac)</v>
      </c>
      <c r="N14" s="233">
        <f>'01-Mapa de riesgo-UO'!AB15</f>
        <v>0</v>
      </c>
      <c r="O14" s="233" t="str">
        <f>'01-Mapa de riesgo-UO'!AG15</f>
        <v xml:space="preserve">Profesional </v>
      </c>
      <c r="P14" s="231" t="str">
        <f>'01-Mapa de riesgo-UO'!AL15</f>
        <v>Anual</v>
      </c>
      <c r="Q14" s="231" t="str">
        <f>'01-Mapa de riesgo-UO'!AP15</f>
        <v>Preventivo</v>
      </c>
      <c r="R14" s="499"/>
      <c r="S14" s="493" t="s">
        <v>873</v>
      </c>
      <c r="T14" s="493"/>
      <c r="U14" s="165">
        <f>'01-Mapa de riesgo-UO'!AW15</f>
        <v>0</v>
      </c>
      <c r="V14" s="165">
        <f>'01-Mapa de riesgo-UO'!AX15</f>
        <v>0</v>
      </c>
      <c r="W14" s="165">
        <f>IF(U14="COMPARTIR",'01-Mapa de riesgo-UO'!BA15, IF(U14=0, 0,$I$6))</f>
        <v>0</v>
      </c>
      <c r="X14" s="232"/>
      <c r="Y14" s="263"/>
      <c r="Z14" s="232"/>
      <c r="AA14" s="232"/>
      <c r="AB14" s="500"/>
    </row>
    <row r="15" spans="1:29" ht="51" customHeight="1" x14ac:dyDescent="0.2">
      <c r="A15" s="500"/>
      <c r="B15" s="489"/>
      <c r="C15" s="487"/>
      <c r="D15" s="488"/>
      <c r="E15" s="488"/>
      <c r="F15" s="488"/>
      <c r="G15" s="164" t="str">
        <f>'01-Mapa de riesgo-UO'!I16</f>
        <v xml:space="preserve">Desactualización de procedimientos y reglamentación interna relacionada a los Grupos de Investigación. </v>
      </c>
      <c r="H15" s="488"/>
      <c r="I15" s="451"/>
      <c r="J15" s="488"/>
      <c r="K15" s="497"/>
      <c r="L15" s="498"/>
      <c r="M15" s="233" t="str">
        <f>IF('01-Mapa de riesgo-UO'!S16="No existen", "No existe control para el riesgo",'01-Mapa de riesgo-UO'!W16)</f>
        <v xml:space="preserve">Acuerdo de Investigaciones y Resolución Reglamentaria. </v>
      </c>
      <c r="N15" s="233">
        <f>'01-Mapa de riesgo-UO'!AB16</f>
        <v>0</v>
      </c>
      <c r="O15" s="233" t="str">
        <f>'01-Mapa de riesgo-UO'!AG16</f>
        <v xml:space="preserve">Profesional </v>
      </c>
      <c r="P15" s="231" t="str">
        <f>'01-Mapa de riesgo-UO'!AL16</f>
        <v>Diaria</v>
      </c>
      <c r="Q15" s="231" t="str">
        <f>'01-Mapa de riesgo-UO'!AP16</f>
        <v>Preventivo</v>
      </c>
      <c r="R15" s="499"/>
      <c r="S15" s="493" t="s">
        <v>874</v>
      </c>
      <c r="T15" s="493"/>
      <c r="U15" s="165">
        <f>'01-Mapa de riesgo-UO'!AW16</f>
        <v>0</v>
      </c>
      <c r="V15" s="165">
        <f>'01-Mapa de riesgo-UO'!AX16</f>
        <v>0</v>
      </c>
      <c r="W15" s="165">
        <f>IF(U15="COMPARTIR",'01-Mapa de riesgo-UO'!BA16, IF(U15=0, 0,$I$6))</f>
        <v>0</v>
      </c>
      <c r="X15" s="232"/>
      <c r="Y15" s="263"/>
      <c r="Z15" s="232"/>
      <c r="AA15" s="232"/>
      <c r="AB15" s="500"/>
    </row>
    <row r="16" spans="1:29" ht="51" customHeight="1" x14ac:dyDescent="0.2">
      <c r="A16" s="500">
        <v>3</v>
      </c>
      <c r="B16" s="489" t="str">
        <f>'01-Mapa de riesgo-UO'!D17</f>
        <v>VICERRECTORÍA_RESPONSABILIDAD_SOCIAL_Y_BIENESTAR_UNIVERSITARIO_PDI</v>
      </c>
      <c r="C16" s="487" t="str">
        <f>+'01-Mapa de riesgo-UO'!F17</f>
        <v>SI</v>
      </c>
      <c r="D16" s="488" t="str">
        <f>'01-Mapa de riesgo-UO'!J17</f>
        <v>Estratégico</v>
      </c>
      <c r="E16" s="488" t="str">
        <f>'01-Mapa de riesgo-UO'!K17</f>
        <v xml:space="preserve">Investigadores sin reconocimiento ante MinCiencias </v>
      </c>
      <c r="F16" s="488" t="str">
        <f>'01-Mapa de riesgo-UO'!L17</f>
        <v>Investigadores que no cumplen con los estándares mínimos para lograr el reconocimiento de MinCiencias o en su defecto disminuyan su categoría.</v>
      </c>
      <c r="G16" s="164" t="str">
        <f>'01-Mapa de riesgo-UO'!I17</f>
        <v xml:space="preserve">Cambio de normatividad por parte de MinCiencias, relacionada al modelo de medición. </v>
      </c>
      <c r="H16" s="488" t="str">
        <f>'01-Mapa de riesgo-UO'!M17</f>
        <v xml:space="preserve">Pérdida de Acreditación Institucional y registros calificados. 
Incumplimiento de los indicadores institucionales. 
Disminución en la imagen y reconocimiento como universidad investigativa. 
</v>
      </c>
      <c r="I16" s="451" t="str">
        <f>'01-Mapa de riesgo-UO'!AT17</f>
        <v>MODERADO</v>
      </c>
      <c r="J16" s="488" t="str">
        <f>'01-Mapa de riesgo-UO'!AU17</f>
        <v xml:space="preserve">No de Investigadores reconocidos por MinCiencias y categoría de cada uno. </v>
      </c>
      <c r="K16" s="496">
        <v>171</v>
      </c>
      <c r="L16" s="498" t="s">
        <v>868</v>
      </c>
      <c r="M16" s="233" t="str">
        <f>IF('01-Mapa de riesgo-UO'!S17="No existen", "No existe control para el riesgo",'01-Mapa de riesgo-UO'!W17)</f>
        <v>Convocatorias periódicas para la financiación de proyectos de Grupos de Investigación y productos (Libros, artículos)</v>
      </c>
      <c r="N16" s="233">
        <f>'01-Mapa de riesgo-UO'!AB17</f>
        <v>0</v>
      </c>
      <c r="O16" s="233" t="str">
        <f>'01-Mapa de riesgo-UO'!AG17</f>
        <v xml:space="preserve">Profesional </v>
      </c>
      <c r="P16" s="231" t="str">
        <f>'01-Mapa de riesgo-UO'!AL17</f>
        <v>Anual</v>
      </c>
      <c r="Q16" s="231" t="str">
        <f>'01-Mapa de riesgo-UO'!AP17</f>
        <v>Preventivo</v>
      </c>
      <c r="R16" s="499" t="str">
        <f>'01-Mapa de riesgo-UO'!AR17</f>
        <v>ACEPTABLE</v>
      </c>
      <c r="S16" s="493" t="s">
        <v>872</v>
      </c>
      <c r="T16" s="493"/>
      <c r="U16" s="165" t="str">
        <f>'01-Mapa de riesgo-UO'!AW17</f>
        <v>REDUCIR</v>
      </c>
      <c r="V16" s="165" t="str">
        <f>'01-Mapa de riesgo-UO'!AX17</f>
        <v xml:space="preserve">Se esta realizando el acompañamiento a cada uno de los grupos de investigación y sus integrantes, con el fin de que no pierdan su reconocimiento ante MinCiencias y que permita mejorar su clasificación. </v>
      </c>
      <c r="W16" s="165">
        <f>IF(U16="COMPARTIR",'01-Mapa de riesgo-UO'!BA17, IF(U16=0, 0,$I$6))</f>
        <v>0</v>
      </c>
      <c r="X16" s="232" t="s">
        <v>282</v>
      </c>
      <c r="Y16" s="352" t="s">
        <v>875</v>
      </c>
      <c r="Z16" s="232" t="s">
        <v>806</v>
      </c>
      <c r="AA16" s="232"/>
      <c r="AB16" s="500" t="s">
        <v>812</v>
      </c>
    </row>
    <row r="17" spans="1:28" ht="51" customHeight="1" x14ac:dyDescent="0.2">
      <c r="A17" s="500"/>
      <c r="B17" s="489"/>
      <c r="C17" s="487"/>
      <c r="D17" s="488"/>
      <c r="E17" s="488"/>
      <c r="F17" s="488"/>
      <c r="G17" s="164" t="str">
        <f>'01-Mapa de riesgo-UO'!I18</f>
        <v xml:space="preserve">Falta de financiación externa o interna para el fortalecimiento de los investigadores. </v>
      </c>
      <c r="H17" s="488"/>
      <c r="I17" s="451"/>
      <c r="J17" s="488"/>
      <c r="K17" s="497"/>
      <c r="L17" s="498"/>
      <c r="M17" s="233" t="str">
        <f>IF('01-Mapa de riesgo-UO'!S18="No existen", "No existe control para el riesgo",'01-Mapa de riesgo-UO'!W18)</f>
        <v>Programa de Formación para los investigadores (Formulación de Proyectos, Redacción de Artículos, Cvlac, Gruplac)</v>
      </c>
      <c r="N17" s="233">
        <f>'01-Mapa de riesgo-UO'!AB18</f>
        <v>0</v>
      </c>
      <c r="O17" s="233" t="str">
        <f>'01-Mapa de riesgo-UO'!AG18</f>
        <v xml:space="preserve">Profesional </v>
      </c>
      <c r="P17" s="231" t="str">
        <f>'01-Mapa de riesgo-UO'!AL18</f>
        <v>Anual</v>
      </c>
      <c r="Q17" s="231" t="str">
        <f>'01-Mapa de riesgo-UO'!AP18</f>
        <v>Preventivo</v>
      </c>
      <c r="R17" s="499"/>
      <c r="S17" s="493" t="s">
        <v>873</v>
      </c>
      <c r="T17" s="493"/>
      <c r="U17" s="165">
        <f>'01-Mapa de riesgo-UO'!AW18</f>
        <v>0</v>
      </c>
      <c r="V17" s="165">
        <f>'01-Mapa de riesgo-UO'!AX18</f>
        <v>0</v>
      </c>
      <c r="W17" s="165">
        <f>IF(U17="COMPARTIR",'01-Mapa de riesgo-UO'!BA18, IF(U17=0, 0,$I$6))</f>
        <v>0</v>
      </c>
      <c r="X17" s="232"/>
      <c r="Y17" s="232"/>
      <c r="Z17" s="232"/>
      <c r="AA17" s="232"/>
      <c r="AB17" s="500"/>
    </row>
    <row r="18" spans="1:28" ht="51" customHeight="1" x14ac:dyDescent="0.2">
      <c r="A18" s="500"/>
      <c r="B18" s="489"/>
      <c r="C18" s="487"/>
      <c r="D18" s="488"/>
      <c r="E18" s="488"/>
      <c r="F18" s="488"/>
      <c r="G18" s="164" t="str">
        <f>'01-Mapa de riesgo-UO'!I19</f>
        <v xml:space="preserve">Desactualización de procedimientos y reglamentación interna relacionada a los Grupos de Investigación. </v>
      </c>
      <c r="H18" s="488"/>
      <c r="I18" s="451"/>
      <c r="J18" s="488"/>
      <c r="K18" s="497"/>
      <c r="L18" s="498"/>
      <c r="M18" s="233" t="str">
        <f>IF('01-Mapa de riesgo-UO'!S19="No existen", "No existe control para el riesgo",'01-Mapa de riesgo-UO'!W19)</f>
        <v xml:space="preserve">Acuerdo de Investigaciones y Resolución Reglamentaria. </v>
      </c>
      <c r="N18" s="233">
        <f>'01-Mapa de riesgo-UO'!AB19</f>
        <v>0</v>
      </c>
      <c r="O18" s="233" t="str">
        <f>'01-Mapa de riesgo-UO'!AG19</f>
        <v xml:space="preserve">Profesional </v>
      </c>
      <c r="P18" s="231" t="str">
        <f>'01-Mapa de riesgo-UO'!AL19</f>
        <v>Diaria</v>
      </c>
      <c r="Q18" s="231" t="str">
        <f>'01-Mapa de riesgo-UO'!AP19</f>
        <v>Preventivo</v>
      </c>
      <c r="R18" s="499"/>
      <c r="S18" s="493" t="s">
        <v>874</v>
      </c>
      <c r="T18" s="493"/>
      <c r="U18" s="165">
        <f>'01-Mapa de riesgo-UO'!AW19</f>
        <v>0</v>
      </c>
      <c r="V18" s="165">
        <f>'01-Mapa de riesgo-UO'!AX19</f>
        <v>0</v>
      </c>
      <c r="W18" s="165">
        <f>IF(U18="COMPARTIR",'01-Mapa de riesgo-UO'!BA19, IF(U18=0, 0,$I$6))</f>
        <v>0</v>
      </c>
      <c r="X18" s="232"/>
      <c r="Y18" s="232"/>
      <c r="Z18" s="232"/>
      <c r="AA18" s="232"/>
      <c r="AB18" s="500"/>
    </row>
    <row r="19" spans="1:28" ht="51" customHeight="1" x14ac:dyDescent="0.2">
      <c r="A19" s="500">
        <v>4</v>
      </c>
      <c r="B19" s="489" t="str">
        <f>'01-Mapa de riesgo-UO'!D20</f>
        <v>GESTIÓN_DEL_CONTEXTO_Y_VISIBILIDAD_NACIONAL_E_INTERNACIONAL</v>
      </c>
      <c r="C19" s="487" t="str">
        <f>+'01-Mapa de riesgo-UO'!F20</f>
        <v>SI</v>
      </c>
      <c r="D19" s="488" t="str">
        <f>'01-Mapa de riesgo-UO'!J20</f>
        <v>Estratégico</v>
      </c>
      <c r="E19" s="488" t="str">
        <f>'01-Mapa de riesgo-UO'!K20</f>
        <v xml:space="preserve"> La posible desarticulación con el contexto por  la poca contribución de la Universidad al análisis y la búsqueda de soluciones a los problemas de la sociedad, debido a la gestión de la universidad sin tener en cuenta su contexto
</v>
      </c>
      <c r="F19" s="488" t="str">
        <f>'01-Mapa de riesgo-UO'!L20</f>
        <v xml:space="preserve">Desarrollo de la universidad descontextualizada de la realidad regional, nacional e internacional, con bajos nivel de articulación entre los diferentes actores institucionales, y sin procesos de retroalimentación efectiva entre la universidad y el medio, limitando su contribución a la comprensión y búsqueda de soluciones a problemas de la sociedad. </v>
      </c>
      <c r="G19" s="164" t="str">
        <f>'01-Mapa de riesgo-UO'!I20</f>
        <v>Bajo nivel de articulación entre los diferentes actores institucionales.</v>
      </c>
      <c r="H19" s="488" t="str">
        <f>'01-Mapa de riesgo-UO'!M20</f>
        <v>*Baja incidencia en el medio.
*Desaprovechamiento de oportunidades de gestión de recursos.
*Pérdida de crédibilidad institucional.
*Comunidad Universitaria y egresados que no puede acceder a oportunidades académicas, de investigación y/o laborales.</v>
      </c>
      <c r="I19" s="451" t="str">
        <f>'01-Mapa de riesgo-UO'!AT20</f>
        <v>LEVE</v>
      </c>
      <c r="J19" s="488" t="str">
        <f>'01-Mapa de riesgo-UO'!AU20</f>
        <v>Cumplimiento de los proyectos de "Gestión de contexto y visibilidad nacional e internacional"</v>
      </c>
      <c r="K19" s="496">
        <v>55.32</v>
      </c>
      <c r="L19" s="503" t="s">
        <v>810</v>
      </c>
      <c r="M19" s="233" t="str">
        <f>IF('01-Mapa de riesgo-UO'!S20="No existen", "No existe control para el riesgo",'01-Mapa de riesgo-UO'!W20)</f>
        <v>Seguimiento a los Planes operativos de los proyectos de gestión del contexto y visibilidad nacional e internacional</v>
      </c>
      <c r="N19" s="233">
        <f>'01-Mapa de riesgo-UO'!AB20</f>
        <v>0</v>
      </c>
      <c r="O19" s="233" t="str">
        <f>'01-Mapa de riesgo-UO'!AG20</f>
        <v>Prestación de servicio No. 5637</v>
      </c>
      <c r="P19" s="231" t="str">
        <f>'01-Mapa de riesgo-UO'!AL20</f>
        <v>Cuatrimestral</v>
      </c>
      <c r="Q19" s="231" t="str">
        <f>'01-Mapa de riesgo-UO'!AP20</f>
        <v>Preventivo</v>
      </c>
      <c r="R19" s="499" t="str">
        <f>'01-Mapa de riesgo-UO'!AR20</f>
        <v>FUERTE</v>
      </c>
      <c r="S19" s="493" t="s">
        <v>811</v>
      </c>
      <c r="T19" s="493"/>
      <c r="U19" s="165" t="str">
        <f>'01-Mapa de riesgo-UO'!AW20</f>
        <v>ASUMIR</v>
      </c>
      <c r="V19" s="165">
        <f>'01-Mapa de riesgo-UO'!AX20</f>
        <v>0</v>
      </c>
      <c r="W19" s="165">
        <f>IF(U19="COMPARTIR",'01-Mapa de riesgo-UO'!BA20, IF(U19=0, 0,$I$6))</f>
        <v>0</v>
      </c>
      <c r="X19" s="232"/>
      <c r="Y19" s="232"/>
      <c r="Z19" s="232"/>
      <c r="AA19" s="232"/>
      <c r="AB19" s="500" t="s">
        <v>812</v>
      </c>
    </row>
    <row r="20" spans="1:28" ht="51" customHeight="1" x14ac:dyDescent="0.2">
      <c r="A20" s="500"/>
      <c r="B20" s="489"/>
      <c r="C20" s="487"/>
      <c r="D20" s="488"/>
      <c r="E20" s="488"/>
      <c r="F20" s="488"/>
      <c r="G20" s="164" t="str">
        <f>'01-Mapa de riesgo-UO'!I21</f>
        <v>Ausencia de liderazgo transformacional y de conocimiento frente a la dinámica institucional, regional, nacional e internacional.</v>
      </c>
      <c r="H20" s="488"/>
      <c r="I20" s="451"/>
      <c r="J20" s="488"/>
      <c r="K20" s="497"/>
      <c r="L20" s="498"/>
      <c r="M20" s="233" t="str">
        <f>IF('01-Mapa de riesgo-UO'!S21="No existen", "No existe control para el riesgo",'01-Mapa de riesgo-UO'!W21)</f>
        <v>Estudios de contexto que permitan que aporten a la toma de decisiones</v>
      </c>
      <c r="N20" s="233">
        <f>'01-Mapa de riesgo-UO'!AB21</f>
        <v>0</v>
      </c>
      <c r="O20" s="233" t="str">
        <f>'01-Mapa de riesgo-UO'!AG21</f>
        <v>Prestación de servicio No. 5637</v>
      </c>
      <c r="P20" s="231" t="str">
        <f>'01-Mapa de riesgo-UO'!AL21</f>
        <v>Anual</v>
      </c>
      <c r="Q20" s="231" t="str">
        <f>'01-Mapa de riesgo-UO'!AP21</f>
        <v>Preventivo</v>
      </c>
      <c r="R20" s="499"/>
      <c r="S20" s="502"/>
      <c r="T20" s="502"/>
      <c r="U20" s="165" t="str">
        <f>'01-Mapa de riesgo-UO'!AW21</f>
        <v>ASUMIR</v>
      </c>
      <c r="V20" s="165">
        <f>'01-Mapa de riesgo-UO'!AX21</f>
        <v>0</v>
      </c>
      <c r="W20" s="165">
        <f>IF(U20="COMPARTIR",'01-Mapa de riesgo-UO'!BA21, IF(U20=0, 0,$I$6))</f>
        <v>0</v>
      </c>
      <c r="X20" s="232"/>
      <c r="Y20" s="232"/>
      <c r="Z20" s="232"/>
      <c r="AA20" s="232"/>
      <c r="AB20" s="500"/>
    </row>
    <row r="21" spans="1:28" ht="51" customHeight="1" x14ac:dyDescent="0.2">
      <c r="A21" s="500"/>
      <c r="B21" s="489"/>
      <c r="C21" s="487"/>
      <c r="D21" s="488"/>
      <c r="E21" s="488"/>
      <c r="F21" s="488"/>
      <c r="G21" s="164" t="str">
        <f>'01-Mapa de riesgo-UO'!I22</f>
        <v>Escasa retroalimentación efectiva entre la universidad y el medio.</v>
      </c>
      <c r="H21" s="488"/>
      <c r="I21" s="451"/>
      <c r="J21" s="488"/>
      <c r="K21" s="497"/>
      <c r="L21" s="498"/>
      <c r="M21" s="233">
        <f>IF('01-Mapa de riesgo-UO'!S22="No existen", "No existe control para el riesgo",'01-Mapa de riesgo-UO'!W22)</f>
        <v>0</v>
      </c>
      <c r="N21" s="233">
        <f>'01-Mapa de riesgo-UO'!AB22</f>
        <v>0</v>
      </c>
      <c r="O21" s="233">
        <f>'01-Mapa de riesgo-UO'!AG22</f>
        <v>0</v>
      </c>
      <c r="P21" s="231">
        <f>'01-Mapa de riesgo-UO'!AL22</f>
        <v>0</v>
      </c>
      <c r="Q21" s="231">
        <f>'01-Mapa de riesgo-UO'!AP22</f>
        <v>0</v>
      </c>
      <c r="R21" s="499"/>
      <c r="S21" s="502"/>
      <c r="T21" s="502"/>
      <c r="U21" s="165" t="str">
        <f>'01-Mapa de riesgo-UO'!AW22</f>
        <v>ASUMIR</v>
      </c>
      <c r="V21" s="165">
        <f>'01-Mapa de riesgo-UO'!AX22</f>
        <v>0</v>
      </c>
      <c r="W21" s="165">
        <f>IF(U21="COMPARTIR",'01-Mapa de riesgo-UO'!BA22, IF(U21=0, 0,$I$6))</f>
        <v>0</v>
      </c>
      <c r="X21" s="232"/>
      <c r="Y21" s="232"/>
      <c r="Z21" s="232"/>
      <c r="AA21" s="232"/>
      <c r="AB21" s="500"/>
    </row>
    <row r="22" spans="1:28" ht="51" customHeight="1" x14ac:dyDescent="0.2">
      <c r="A22" s="500">
        <v>5</v>
      </c>
      <c r="B22" s="489" t="str">
        <f>'01-Mapa de riesgo-UO'!D23</f>
        <v>DIRECCIONAMIENTO_INSTITUCIONAL</v>
      </c>
      <c r="C22" s="487" t="str">
        <f>+'01-Mapa de riesgo-UO'!F23</f>
        <v>SI</v>
      </c>
      <c r="D22" s="488" t="str">
        <f>'01-Mapa de riesgo-UO'!J23</f>
        <v>Corrupción</v>
      </c>
      <c r="E22" s="488" t="str">
        <f>'01-Mapa de riesgo-UO'!K23</f>
        <v>Probabilidad de Afectación administrativa, disciplinaria o fiscal por sanción o iniciación de una proceso del ente de control por la ejecución inadecuada de proyectos de la Oficina de Planeación (contratos, Ordenes contractuales,  resoluciones,  proyectos de operación comercial).</v>
      </c>
      <c r="F22" s="488" t="str">
        <f>'01-Mapa de riesgo-UO'!L23</f>
        <v>Incumplimiento en la  ejecución de proyectos (contratos, Ordenes contractuales, resoluciones, proyectos de operación comercial) en el desarrollo y ejecución en cada una de sus etapas</v>
      </c>
      <c r="G22" s="164" t="str">
        <f>'01-Mapa de riesgo-UO'!I23</f>
        <v xml:space="preserve">Desconocimiento de los  procedimientos contractuales y proyectos especiales  </v>
      </c>
      <c r="H22" s="488" t="str">
        <f>'01-Mapa de riesgo-UO'!M23</f>
        <v xml:space="preserve">Hallazgos por parte de entes de control
Detrimiento patrimonial
Incumplimiento de resultados
Afectación de la imagen institucional </v>
      </c>
      <c r="I22" s="451" t="str">
        <f>'01-Mapa de riesgo-UO'!AT23</f>
        <v>MODERADO</v>
      </c>
      <c r="J22" s="488" t="str">
        <f>'01-Mapa de riesgo-UO'!AU23</f>
        <v>Contratos y/o proyectos ejecutados inadecuadamente /Total proyectos y/o contratos ejecutados</v>
      </c>
      <c r="K22" s="501">
        <v>0</v>
      </c>
      <c r="L22" s="498" t="s">
        <v>817</v>
      </c>
      <c r="M22" s="233" t="str">
        <f>IF('01-Mapa de riesgo-UO'!S23="No existen", "No existe control para el riesgo",'01-Mapa de riesgo-UO'!W23)</f>
        <v>Generar periodicamene alertas a los supervisores  e interventores frente al estado de los contratos y documentación contractual</v>
      </c>
      <c r="N22" s="233">
        <f>'01-Mapa de riesgo-UO'!AB23</f>
        <v>0</v>
      </c>
      <c r="O22" s="233" t="str">
        <f>'01-Mapa de riesgo-UO'!AG23</f>
        <v>Prestación de servicios No. 5636 -23</v>
      </c>
      <c r="P22" s="231" t="str">
        <f>'01-Mapa de riesgo-UO'!AL23</f>
        <v>Mensual</v>
      </c>
      <c r="Q22" s="231" t="str">
        <f>'01-Mapa de riesgo-UO'!AP23</f>
        <v>Preventivo</v>
      </c>
      <c r="R22" s="499" t="str">
        <f>'01-Mapa de riesgo-UO'!AR23</f>
        <v>FUERTE</v>
      </c>
      <c r="S22" s="493" t="s">
        <v>818</v>
      </c>
      <c r="T22" s="493"/>
      <c r="U22" s="165" t="str">
        <f>'01-Mapa de riesgo-UO'!AW23</f>
        <v>REDUCIR</v>
      </c>
      <c r="V22" s="165" t="str">
        <f>'01-Mapa de riesgo-UO'!AX23</f>
        <v>Definir tips informativos contractuales y de interventoría y supervisión con el fin de generar conocimiento sobre estos temas</v>
      </c>
      <c r="W22" s="165">
        <f>IF(U22="COMPARTIR",'01-Mapa de riesgo-UO'!BA23, IF(U22=0, 0,$I$6))</f>
        <v>0</v>
      </c>
      <c r="X22" s="232" t="s">
        <v>282</v>
      </c>
      <c r="Y22" s="352" t="s">
        <v>821</v>
      </c>
      <c r="Z22" s="232" t="s">
        <v>806</v>
      </c>
      <c r="AA22" s="232"/>
      <c r="AB22" s="500" t="s">
        <v>812</v>
      </c>
    </row>
    <row r="23" spans="1:28" ht="51" customHeight="1" x14ac:dyDescent="0.2">
      <c r="A23" s="500"/>
      <c r="B23" s="489"/>
      <c r="C23" s="487"/>
      <c r="D23" s="488"/>
      <c r="E23" s="488"/>
      <c r="F23" s="488"/>
      <c r="G23" s="164" t="str">
        <f>'01-Mapa de riesgo-UO'!I24</f>
        <v>Bajo nivel de seguimiento periódico en la ejecución de proyectos (contratos, Ordenes de servicios, proyectos de operación comercial)</v>
      </c>
      <c r="H23" s="488"/>
      <c r="I23" s="451"/>
      <c r="J23" s="488"/>
      <c r="K23" s="497"/>
      <c r="L23" s="498"/>
      <c r="M23" s="233" t="str">
        <f>IF('01-Mapa de riesgo-UO'!S24="No existen", "No existe control para el riesgo",'01-Mapa de riesgo-UO'!W24)</f>
        <v xml:space="preserve">Realizar proceso de apoyo al seguimiento de la contratación de la oficina de planeación </v>
      </c>
      <c r="N23" s="233">
        <f>'01-Mapa de riesgo-UO'!AB24</f>
        <v>0</v>
      </c>
      <c r="O23" s="233" t="str">
        <f>'01-Mapa de riesgo-UO'!AG24</f>
        <v xml:space="preserve">Prestación de servicios No. 5636 -23
Profesional Gerencia del Plan de Desarrollo Institucional </v>
      </c>
      <c r="P23" s="231" t="str">
        <f>'01-Mapa de riesgo-UO'!AL24</f>
        <v>Semanal</v>
      </c>
      <c r="Q23" s="231" t="str">
        <f>'01-Mapa de riesgo-UO'!AP24</f>
        <v>Preventivo</v>
      </c>
      <c r="R23" s="499"/>
      <c r="S23" s="493" t="s">
        <v>819</v>
      </c>
      <c r="T23" s="493"/>
      <c r="U23" s="165" t="str">
        <f>'01-Mapa de riesgo-UO'!AW24</f>
        <v>REDUCIR</v>
      </c>
      <c r="V23" s="165" t="str">
        <f>'01-Mapa de riesgo-UO'!AX24</f>
        <v xml:space="preserve">Designación de un profesional de seguimiento y control como apoyo a la interventoría y supervisión de proyectos /contratos (verificación de productos)
Verificación de documentación de contratos de la oficina de Planeación </v>
      </c>
      <c r="W23" s="165">
        <f>IF(U23="COMPARTIR",'01-Mapa de riesgo-UO'!BA24, IF(U23=0, 0,$I$6))</f>
        <v>0</v>
      </c>
      <c r="X23" s="232" t="s">
        <v>282</v>
      </c>
      <c r="Y23" s="352" t="s">
        <v>822</v>
      </c>
      <c r="Z23" s="232" t="s">
        <v>806</v>
      </c>
      <c r="AA23" s="232"/>
      <c r="AB23" s="500"/>
    </row>
    <row r="24" spans="1:28" ht="51" customHeight="1" x14ac:dyDescent="0.2">
      <c r="A24" s="500"/>
      <c r="B24" s="489"/>
      <c r="C24" s="487"/>
      <c r="D24" s="488"/>
      <c r="E24" s="488"/>
      <c r="F24" s="488"/>
      <c r="G24" s="164" t="str">
        <f>'01-Mapa de riesgo-UO'!I25</f>
        <v xml:space="preserve">Desarticulación de los procedimientos institucionales para el desarrollo y ejecución en cada una de sus etapas </v>
      </c>
      <c r="H24" s="488"/>
      <c r="I24" s="451"/>
      <c r="J24" s="488"/>
      <c r="K24" s="497"/>
      <c r="L24" s="498"/>
      <c r="M24" s="233" t="str">
        <f>IF('01-Mapa de riesgo-UO'!S25="No existen", "No existe control para el riesgo",'01-Mapa de riesgo-UO'!W25)</f>
        <v xml:space="preserve">Proceso de Control de seguimiento a pólizas de los contratos de la oficina de planeación </v>
      </c>
      <c r="N24" s="233">
        <f>'01-Mapa de riesgo-UO'!AB25</f>
        <v>0</v>
      </c>
      <c r="O24" s="233" t="str">
        <f>'01-Mapa de riesgo-UO'!AG25</f>
        <v>Interventores y supervisores</v>
      </c>
      <c r="P24" s="231" t="str">
        <f>'01-Mapa de riesgo-UO'!AL25</f>
        <v>Mensual</v>
      </c>
      <c r="Q24" s="231" t="str">
        <f>'01-Mapa de riesgo-UO'!AP25</f>
        <v>Preventivo</v>
      </c>
      <c r="R24" s="499"/>
      <c r="S24" s="493" t="s">
        <v>820</v>
      </c>
      <c r="T24" s="493"/>
      <c r="U24" s="165" t="str">
        <f>'01-Mapa de riesgo-UO'!AW25</f>
        <v>REDUCIR</v>
      </c>
      <c r="V24" s="165" t="str">
        <f>'01-Mapa de riesgo-UO'!AX25</f>
        <v>Diligenciamiento de un  formato para seguimiento a los amparos de las pólizas</v>
      </c>
      <c r="W24" s="165">
        <f>IF(U24="COMPARTIR",'01-Mapa de riesgo-UO'!BA25, IF(U24=0, 0,$I$6))</f>
        <v>0</v>
      </c>
      <c r="X24" s="232" t="s">
        <v>282</v>
      </c>
      <c r="Y24" s="352" t="s">
        <v>820</v>
      </c>
      <c r="Z24" s="232" t="s">
        <v>806</v>
      </c>
      <c r="AA24" s="232"/>
      <c r="AB24" s="500"/>
    </row>
    <row r="25" spans="1:28" ht="51" customHeight="1" x14ac:dyDescent="0.2">
      <c r="A25" s="500">
        <v>6</v>
      </c>
      <c r="B25" s="489" t="str">
        <f>'01-Mapa de riesgo-UO'!D26</f>
        <v>GESTIÓN_Y_SOSTENIBILIDAD_INSTITUCIONAL</v>
      </c>
      <c r="C25" s="487" t="str">
        <f>+'01-Mapa de riesgo-UO'!F26</f>
        <v>SI</v>
      </c>
      <c r="D25" s="488" t="str">
        <f>'01-Mapa de riesgo-UO'!J26</f>
        <v>Estratégico</v>
      </c>
      <c r="E25" s="488" t="str">
        <f>'01-Mapa de riesgo-UO'!K26</f>
        <v>Desfinanciación del presupuesto de la Universidad por la expedición de normas de entes internos (Consejo Superior, Consejo Académico) y externos (Gobierno y Congreso) que impactan directamente al presupuesto de gastos de la Universidad o por un menor recaudo que no permita garantizar los compromisos adquiridos</v>
      </c>
      <c r="F25" s="488" t="str">
        <f>'01-Mapa de riesgo-UO'!L26</f>
        <v>Desfinanciación del presupuesto de la Universidad por la expedición de normas de entes internos (Consejo Superior, Consejo Académico) y externos (Gobierno y Congreso) que impactan directamente al presupuesto de gastos de la Universidad o por un menor recaudo que no permita garantizar los compromisos adquiridos</v>
      </c>
      <c r="G25" s="164" t="str">
        <f>'01-Mapa de riesgo-UO'!I26</f>
        <v xml:space="preserve">Directrices administrativas no soportadas en análisis financieros. </v>
      </c>
      <c r="H25" s="488" t="str">
        <f>'01-Mapa de riesgo-UO'!M26</f>
        <v>Modificaciones presupuestales (Reducciones, traslados y  aplazamientos) que permitan atender prioritariamente los gastos de funcionamiento y las normas de Ley.
Déficit presupuestal constituido por los compromisos legalmente adquiridos que han surtido todo el trámite presupuestal, pero no hay recursos disponibles para su pago con cargo al presupuesto del año en que se originaron.</v>
      </c>
      <c r="I25" s="451" t="str">
        <f>'01-Mapa de riesgo-UO'!AT26</f>
        <v>LEVE</v>
      </c>
      <c r="J25" s="488" t="str">
        <f>'01-Mapa de riesgo-UO'!AU26</f>
        <v xml:space="preserve">Equilibrio Financiero = Ingresos totales / Gastos Totales </v>
      </c>
      <c r="K25" s="501">
        <v>0.94</v>
      </c>
      <c r="L25" s="503" t="s">
        <v>823</v>
      </c>
      <c r="M25" s="233" t="str">
        <f>IF('01-Mapa de riesgo-UO'!S26="No existen", "No existe control para el riesgo",'01-Mapa de riesgo-UO'!W26)</f>
        <v>Monitoreo al recaudo de ingresos que soporte el presupuesto aprobado por el Consejo Superior</v>
      </c>
      <c r="N25" s="233">
        <f>'01-Mapa de riesgo-UO'!AB26</f>
        <v>0</v>
      </c>
      <c r="O25" s="233" t="str">
        <f>'01-Mapa de riesgo-UO'!AG26</f>
        <v>Líder de Gestión Contable</v>
      </c>
      <c r="P25" s="231" t="str">
        <f>'01-Mapa de riesgo-UO'!AL26</f>
        <v>Trimestral</v>
      </c>
      <c r="Q25" s="231" t="str">
        <f>'01-Mapa de riesgo-UO'!AP26</f>
        <v>Detectivo</v>
      </c>
      <c r="R25" s="499" t="str">
        <f>'01-Mapa de riesgo-UO'!AR26</f>
        <v>ACEPTABLE</v>
      </c>
      <c r="S25" s="493" t="s">
        <v>824</v>
      </c>
      <c r="T25" s="493"/>
      <c r="U25" s="165" t="str">
        <f>'01-Mapa de riesgo-UO'!AW26</f>
        <v>ASUMIR</v>
      </c>
      <c r="V25" s="165">
        <f>'01-Mapa de riesgo-UO'!AX26</f>
        <v>0</v>
      </c>
      <c r="W25" s="165">
        <f>IF(U25="COMPARTIR",'01-Mapa de riesgo-UO'!BA26, IF(U25=0, 0,$I$6))</f>
        <v>0</v>
      </c>
      <c r="X25" s="232"/>
      <c r="Y25" s="232"/>
      <c r="Z25" s="232"/>
      <c r="AA25" s="232"/>
      <c r="AB25" s="500" t="s">
        <v>825</v>
      </c>
    </row>
    <row r="26" spans="1:28" ht="51" customHeight="1" x14ac:dyDescent="0.2">
      <c r="A26" s="500"/>
      <c r="B26" s="489"/>
      <c r="C26" s="487"/>
      <c r="D26" s="488"/>
      <c r="E26" s="488"/>
      <c r="F26" s="488"/>
      <c r="G26" s="164" t="str">
        <f>'01-Mapa de riesgo-UO'!I27</f>
        <v>Aprobación de normas y leyes gubernamentales que le generan mayor obligación a la institución o cambios en el funcionamiento.</v>
      </c>
      <c r="H26" s="488"/>
      <c r="I26" s="451"/>
      <c r="J26" s="488"/>
      <c r="K26" s="497"/>
      <c r="L26" s="498"/>
      <c r="M26" s="233" t="str">
        <f>IF('01-Mapa de riesgo-UO'!S27="No existen", "No existe control para el riesgo",'01-Mapa de riesgo-UO'!W27)</f>
        <v>Monitoreo a la ejecución presupuestal de gastos aprobado por el Consejo Superior</v>
      </c>
      <c r="N26" s="233">
        <f>'01-Mapa de riesgo-UO'!AB27</f>
        <v>0</v>
      </c>
      <c r="O26" s="233" t="str">
        <f>'01-Mapa de riesgo-UO'!AG27</f>
        <v>Líder de Gestión de Presupuesto</v>
      </c>
      <c r="P26" s="231" t="str">
        <f>'01-Mapa de riesgo-UO'!AL27</f>
        <v>Trimestral</v>
      </c>
      <c r="Q26" s="231" t="str">
        <f>'01-Mapa de riesgo-UO'!AP27</f>
        <v>Detectivo</v>
      </c>
      <c r="R26" s="499"/>
      <c r="S26" s="493" t="s">
        <v>824</v>
      </c>
      <c r="T26" s="493"/>
      <c r="U26" s="165" t="str">
        <f>'01-Mapa de riesgo-UO'!AW27</f>
        <v>ASUMIR</v>
      </c>
      <c r="V26" s="165">
        <f>'01-Mapa de riesgo-UO'!AX27</f>
        <v>0</v>
      </c>
      <c r="W26" s="165">
        <f>IF(U26="COMPARTIR",'01-Mapa de riesgo-UO'!BA27, IF(U26=0, 0,$I$6))</f>
        <v>0</v>
      </c>
      <c r="X26" s="232"/>
      <c r="Y26" s="232"/>
      <c r="Z26" s="232"/>
      <c r="AA26" s="232"/>
      <c r="AB26" s="500"/>
    </row>
    <row r="27" spans="1:28" ht="51" customHeight="1" x14ac:dyDescent="0.2">
      <c r="A27" s="500"/>
      <c r="B27" s="489"/>
      <c r="C27" s="487"/>
      <c r="D27" s="488"/>
      <c r="E27" s="488"/>
      <c r="F27" s="488"/>
      <c r="G27" s="164" t="str">
        <f>'01-Mapa de riesgo-UO'!I28</f>
        <v>Disminución en el recaudo de los recursos apropiados en el presupuesto de la Universidad aprobado por el Consejo Superior.</v>
      </c>
      <c r="H27" s="488"/>
      <c r="I27" s="451"/>
      <c r="J27" s="488"/>
      <c r="K27" s="497"/>
      <c r="L27" s="498"/>
      <c r="M27" s="233">
        <f>IF('01-Mapa de riesgo-UO'!S28="No existen", "No existe control para el riesgo",'01-Mapa de riesgo-UO'!W28)</f>
        <v>0</v>
      </c>
      <c r="N27" s="233">
        <f>'01-Mapa de riesgo-UO'!AB28</f>
        <v>0</v>
      </c>
      <c r="O27" s="233">
        <f>'01-Mapa de riesgo-UO'!AG28</f>
        <v>0</v>
      </c>
      <c r="P27" s="231">
        <f>'01-Mapa de riesgo-UO'!AL28</f>
        <v>0</v>
      </c>
      <c r="Q27" s="231">
        <f>'01-Mapa de riesgo-UO'!AP28</f>
        <v>0</v>
      </c>
      <c r="R27" s="499"/>
      <c r="S27" s="502"/>
      <c r="T27" s="502"/>
      <c r="U27" s="165">
        <f>'01-Mapa de riesgo-UO'!AW28</f>
        <v>0</v>
      </c>
      <c r="V27" s="165">
        <f>'01-Mapa de riesgo-UO'!AX28</f>
        <v>0</v>
      </c>
      <c r="W27" s="165">
        <f>IF(U27="COMPARTIR",'01-Mapa de riesgo-UO'!BA28, IF(U27=0, 0,$I$6))</f>
        <v>0</v>
      </c>
      <c r="X27" s="232"/>
      <c r="Y27" s="232"/>
      <c r="Z27" s="232"/>
      <c r="AA27" s="232"/>
      <c r="AB27" s="500"/>
    </row>
    <row r="28" spans="1:28" ht="51" customHeight="1" x14ac:dyDescent="0.2">
      <c r="A28" s="500">
        <v>7</v>
      </c>
      <c r="B28" s="489" t="str">
        <f>'01-Mapa de riesgo-UO'!D29</f>
        <v>ASEGURAMIENTO_DE_LA_CALIDAD_INSTITUCIONAL</v>
      </c>
      <c r="C28" s="487" t="str">
        <f>+'01-Mapa de riesgo-UO'!F29</f>
        <v>SI</v>
      </c>
      <c r="D28" s="488" t="str">
        <f>'01-Mapa de riesgo-UO'!J29</f>
        <v>Corrupción</v>
      </c>
      <c r="E28" s="488" t="str">
        <f>'01-Mapa de riesgo-UO'!K29</f>
        <v>Pérdida de la confidencialidad de la información del sistema integral de gestión por falta de ética profesional al entregar datos institucionales a personas no autorizadas al no realizar socialización de los protocolos (contraseñas, instructivos, procedimientos o bases de datos) del manejo de información existente.</v>
      </c>
      <c r="F28" s="488" t="str">
        <f>'01-Mapa de riesgo-UO'!L29</f>
        <v>Permitir el uso de información sensible para la institución como contraseñas, instructivos, procedimientos o bases de datos a personas no autorizadas</v>
      </c>
      <c r="G28" s="164" t="str">
        <f>'01-Mapa de riesgo-UO'!I29</f>
        <v>Falta de ética profesional.</v>
      </c>
      <c r="H28" s="488" t="str">
        <f>'01-Mapa de riesgo-UO'!M29</f>
        <v>Pérdida de la confidencialidad de la información.
Pérdida de la vinculación laboral por incumplimiento de la claúsula de confidencialidad del contrato.
Afectación a la imagen de la Universidad</v>
      </c>
      <c r="I28" s="451" t="str">
        <f>'01-Mapa de riesgo-UO'!AT29</f>
        <v>LEVE</v>
      </c>
      <c r="J28" s="488" t="str">
        <f>'01-Mapa de riesgo-UO'!AU29</f>
        <v># de veces que se detecte y se denuncie</v>
      </c>
      <c r="K28" s="496">
        <v>0</v>
      </c>
      <c r="L28" s="498" t="s">
        <v>826</v>
      </c>
      <c r="M28" s="233" t="str">
        <f>IF('01-Mapa de riesgo-UO'!S29="No existen", "No existe control para el riesgo",'01-Mapa de riesgo-UO'!W29)</f>
        <v>Clausúla de confidencialidad establecida en el contrato</v>
      </c>
      <c r="N28" s="233">
        <f>'01-Mapa de riesgo-UO'!AB29</f>
        <v>0</v>
      </c>
      <c r="O28" s="233" t="str">
        <f>'01-Mapa de riesgo-UO'!AG29</f>
        <v>Profesional SIG</v>
      </c>
      <c r="P28" s="231" t="str">
        <f>'01-Mapa de riesgo-UO'!AL29</f>
        <v>Anual</v>
      </c>
      <c r="Q28" s="231" t="str">
        <f>'01-Mapa de riesgo-UO'!AP29</f>
        <v>Preventivo</v>
      </c>
      <c r="R28" s="499" t="str">
        <f>'01-Mapa de riesgo-UO'!AR29</f>
        <v>ACEPTABLE</v>
      </c>
      <c r="S28" s="493" t="s">
        <v>827</v>
      </c>
      <c r="T28" s="493"/>
      <c r="U28" s="165" t="str">
        <f>'01-Mapa de riesgo-UO'!AW29</f>
        <v>ASUMIR</v>
      </c>
      <c r="V28" s="165">
        <f>'01-Mapa de riesgo-UO'!AX29</f>
        <v>0</v>
      </c>
      <c r="W28" s="165">
        <f>IF(U28="COMPARTIR",'01-Mapa de riesgo-UO'!BA29, IF(U28=0, 0,$I$6))</f>
        <v>0</v>
      </c>
      <c r="X28" s="232"/>
      <c r="Y28" s="232"/>
      <c r="Z28" s="232"/>
      <c r="AA28" s="232"/>
      <c r="AB28" s="500" t="s">
        <v>825</v>
      </c>
    </row>
    <row r="29" spans="1:28" ht="51" customHeight="1" x14ac:dyDescent="0.2">
      <c r="A29" s="500"/>
      <c r="B29" s="489"/>
      <c r="C29" s="487"/>
      <c r="D29" s="488"/>
      <c r="E29" s="488"/>
      <c r="F29" s="488"/>
      <c r="G29" s="164">
        <f>'01-Mapa de riesgo-UO'!I30</f>
        <v>0</v>
      </c>
      <c r="H29" s="488"/>
      <c r="I29" s="451"/>
      <c r="J29" s="488"/>
      <c r="K29" s="497"/>
      <c r="L29" s="498"/>
      <c r="M29" s="233">
        <f>IF('01-Mapa de riesgo-UO'!S30="No existen", "No existe control para el riesgo",'01-Mapa de riesgo-UO'!W30)</f>
        <v>0</v>
      </c>
      <c r="N29" s="233">
        <f>'01-Mapa de riesgo-UO'!AB30</f>
        <v>0</v>
      </c>
      <c r="O29" s="233">
        <f>'01-Mapa de riesgo-UO'!AG30</f>
        <v>0</v>
      </c>
      <c r="P29" s="231">
        <f>'01-Mapa de riesgo-UO'!AL30</f>
        <v>0</v>
      </c>
      <c r="Q29" s="231">
        <f>'01-Mapa de riesgo-UO'!AP30</f>
        <v>0</v>
      </c>
      <c r="R29" s="499"/>
      <c r="S29" s="502"/>
      <c r="T29" s="502"/>
      <c r="U29" s="165">
        <f>'01-Mapa de riesgo-UO'!AW30</f>
        <v>0</v>
      </c>
      <c r="V29" s="165">
        <f>'01-Mapa de riesgo-UO'!AX30</f>
        <v>0</v>
      </c>
      <c r="W29" s="165">
        <f>IF(U29="COMPARTIR",'01-Mapa de riesgo-UO'!BA30, IF(U29=0, 0,$I$6))</f>
        <v>0</v>
      </c>
      <c r="X29" s="232"/>
      <c r="Y29" s="232"/>
      <c r="Z29" s="232"/>
      <c r="AA29" s="232"/>
      <c r="AB29" s="500"/>
    </row>
    <row r="30" spans="1:28" ht="51" customHeight="1" x14ac:dyDescent="0.2">
      <c r="A30" s="500"/>
      <c r="B30" s="489"/>
      <c r="C30" s="487"/>
      <c r="D30" s="488"/>
      <c r="E30" s="488"/>
      <c r="F30" s="488"/>
      <c r="G30" s="164">
        <f>'01-Mapa de riesgo-UO'!I31</f>
        <v>0</v>
      </c>
      <c r="H30" s="488"/>
      <c r="I30" s="451"/>
      <c r="J30" s="488"/>
      <c r="K30" s="497"/>
      <c r="L30" s="498"/>
      <c r="M30" s="233">
        <f>IF('01-Mapa de riesgo-UO'!S31="No existen", "No existe control para el riesgo",'01-Mapa de riesgo-UO'!W31)</f>
        <v>0</v>
      </c>
      <c r="N30" s="233">
        <f>'01-Mapa de riesgo-UO'!AB31</f>
        <v>0</v>
      </c>
      <c r="O30" s="233">
        <f>'01-Mapa de riesgo-UO'!AG31</f>
        <v>0</v>
      </c>
      <c r="P30" s="231">
        <f>'01-Mapa de riesgo-UO'!AL31</f>
        <v>0</v>
      </c>
      <c r="Q30" s="231">
        <f>'01-Mapa de riesgo-UO'!AP31</f>
        <v>0</v>
      </c>
      <c r="R30" s="499"/>
      <c r="S30" s="502"/>
      <c r="T30" s="502"/>
      <c r="U30" s="165">
        <f>'01-Mapa de riesgo-UO'!AW31</f>
        <v>0</v>
      </c>
      <c r="V30" s="165">
        <f>'01-Mapa de riesgo-UO'!AX31</f>
        <v>0</v>
      </c>
      <c r="W30" s="165">
        <f>IF(U30="COMPARTIR",'01-Mapa de riesgo-UO'!BA31, IF(U30=0, 0,$I$6))</f>
        <v>0</v>
      </c>
      <c r="X30" s="232"/>
      <c r="Y30" s="232"/>
      <c r="Z30" s="232"/>
      <c r="AA30" s="232"/>
      <c r="AB30" s="500"/>
    </row>
    <row r="31" spans="1:28" ht="51" customHeight="1" x14ac:dyDescent="0.2">
      <c r="A31" s="500">
        <v>8</v>
      </c>
      <c r="B31" s="489" t="str">
        <f>'01-Mapa de riesgo-UO'!D32</f>
        <v>DIRECCIONAMIENTO_INSTITUCIONAL</v>
      </c>
      <c r="C31" s="487" t="str">
        <f>+'01-Mapa de riesgo-UO'!F32</f>
        <v>SI</v>
      </c>
      <c r="D31" s="488" t="str">
        <f>'01-Mapa de riesgo-UO'!J32</f>
        <v>Financiero</v>
      </c>
      <c r="E31" s="488" t="str">
        <f>'01-Mapa de riesgo-UO'!K32</f>
        <v>Probabilidad de requerirse ajustes en el presupuesto Institucional o aplazamientos de gastos priorizados para la vigencia, para atender gastos adicionales no proyectados en razón a la aprobación por parte de los órganos colegiados, de propuestas no viables administrativa o financieramente, o que no contaron con el análisis financiero respectivo de manera previa.</v>
      </c>
      <c r="F31" s="488" t="str">
        <f>'01-Mapa de riesgo-UO'!L32</f>
        <v xml:space="preserve">Emisión de conceptos administrativos y financieros favorables, avales o recomendaciones  sin soportes o análisis adecuados que permitan la toma de decisiones acertadas por parte de las instancias correspondientes. </v>
      </c>
      <c r="G31" s="164" t="str">
        <f>'01-Mapa de riesgo-UO'!I32</f>
        <v>Falta de automatización de los procesos, manualidad en la obtención y consolidación de la información necesaria para los análisis financieros respectivos.</v>
      </c>
      <c r="H31" s="488" t="str">
        <f>'01-Mapa de riesgo-UO'!M32</f>
        <v>Aprobación de propuestas no viables administrativa y financieramente. 
Necesidad de realizar ajustes en el presupuesto institucional  para atender gastos adicionales no proyectados por dificulates en los análisis, aplazando gastos priorizados</v>
      </c>
      <c r="I31" s="451" t="str">
        <f>'01-Mapa de riesgo-UO'!AT32</f>
        <v>MODERADO</v>
      </c>
      <c r="J31" s="488" t="str">
        <f>'01-Mapa de riesgo-UO'!AU32</f>
        <v>No. de conceptos administrativos y financieros emitidos / Proyectos aprobados con posibles impactos financieros</v>
      </c>
      <c r="K31" s="518">
        <v>0.81820000000000004</v>
      </c>
      <c r="L31" s="498" t="s">
        <v>828</v>
      </c>
      <c r="M31" s="233" t="str">
        <f>IF('01-Mapa de riesgo-UO'!S32="No existen", "No existe control para el riesgo",'01-Mapa de riesgo-UO'!W32)</f>
        <v>Doble verificación por parte de profesionales que no participaron directamente de la construcción del análisis</v>
      </c>
      <c r="N31" s="233">
        <f>'01-Mapa de riesgo-UO'!AB32</f>
        <v>0</v>
      </c>
      <c r="O31" s="233" t="str">
        <f>'01-Mapa de riesgo-UO'!AG32</f>
        <v>Profesional Vicerrectoría Administrativa y Financiera</v>
      </c>
      <c r="P31" s="231" t="str">
        <f>'01-Mapa de riesgo-UO'!AL32</f>
        <v>Mensual</v>
      </c>
      <c r="Q31" s="231" t="str">
        <f>'01-Mapa de riesgo-UO'!AP32</f>
        <v>Preventivo</v>
      </c>
      <c r="R31" s="499" t="str">
        <f>'01-Mapa de riesgo-UO'!AR32</f>
        <v>ACEPTABLE</v>
      </c>
      <c r="S31" s="493" t="s">
        <v>829</v>
      </c>
      <c r="T31" s="493"/>
      <c r="U31" s="165" t="str">
        <f>'01-Mapa de riesgo-UO'!AW32</f>
        <v>REDUCIR</v>
      </c>
      <c r="V31" s="165" t="str">
        <f>'01-Mapa de riesgo-UO'!AX32</f>
        <v>Establecer mecanismos de socialización sobre el impacto de contar con un concepto administartivo y financieto favorable para la toma decisiones, generando conciencia de tramitar los proyectos con la debida anticipación.</v>
      </c>
      <c r="W31" s="165">
        <f>IF(U31="COMPARTIR",'01-Mapa de riesgo-UO'!BA32, IF(U31=0, 0,$I$6))</f>
        <v>0</v>
      </c>
      <c r="X31" s="232" t="s">
        <v>282</v>
      </c>
      <c r="Y31" s="352" t="s">
        <v>832</v>
      </c>
      <c r="Z31" s="232" t="s">
        <v>806</v>
      </c>
      <c r="AA31" s="232"/>
      <c r="AB31" s="500" t="s">
        <v>812</v>
      </c>
    </row>
    <row r="32" spans="1:28" ht="51" customHeight="1" x14ac:dyDescent="0.2">
      <c r="A32" s="500"/>
      <c r="B32" s="489"/>
      <c r="C32" s="487"/>
      <c r="D32" s="488"/>
      <c r="E32" s="488"/>
      <c r="F32" s="488"/>
      <c r="G32" s="164" t="str">
        <f>'01-Mapa de riesgo-UO'!I33</f>
        <v>Omisión de información necesaria para el análisis, por desconocimiento u olvido de la persona responsable de hacerlo.</v>
      </c>
      <c r="H32" s="488"/>
      <c r="I32" s="451"/>
      <c r="J32" s="488"/>
      <c r="K32" s="497"/>
      <c r="L32" s="498"/>
      <c r="M32" s="233" t="str">
        <f>IF('01-Mapa de riesgo-UO'!S33="No existen", "No existe control para el riesgo",'01-Mapa de riesgo-UO'!W33)</f>
        <v>Monitoreo y solicitud información de proyectos a proponentes previa reunión para la toma de desiciones, estén incluidas o no en los ordenes del día</v>
      </c>
      <c r="N32" s="233">
        <f>'01-Mapa de riesgo-UO'!AB33</f>
        <v>0</v>
      </c>
      <c r="O32" s="233" t="str">
        <f>'01-Mapa de riesgo-UO'!AG33</f>
        <v>Profesional Vicerrectoría Administrativa y Financiera</v>
      </c>
      <c r="P32" s="231" t="str">
        <f>'01-Mapa de riesgo-UO'!AL33</f>
        <v>Mensual</v>
      </c>
      <c r="Q32" s="231" t="str">
        <f>'01-Mapa de riesgo-UO'!AP33</f>
        <v>Preventivo</v>
      </c>
      <c r="R32" s="499"/>
      <c r="S32" s="493" t="s">
        <v>830</v>
      </c>
      <c r="T32" s="493"/>
      <c r="U32" s="165" t="str">
        <f>'01-Mapa de riesgo-UO'!AW33</f>
        <v>REDUCIR</v>
      </c>
      <c r="V32" s="165" t="str">
        <f>'01-Mapa de riesgo-UO'!AX33</f>
        <v>Acordar con la Secretaria General, el no tramitar algún acuerdo con impacto financiero, sin que previamente se haya emitido el concepto correspondiente.</v>
      </c>
      <c r="W32" s="165">
        <f>IF(U32="COMPARTIR",'01-Mapa de riesgo-UO'!BA33, IF(U32=0, 0,$I$6))</f>
        <v>0</v>
      </c>
      <c r="X32" s="232" t="s">
        <v>282</v>
      </c>
      <c r="Y32" s="352" t="s">
        <v>833</v>
      </c>
      <c r="Z32" s="232" t="s">
        <v>806</v>
      </c>
      <c r="AA32" s="232"/>
      <c r="AB32" s="500"/>
    </row>
    <row r="33" spans="1:28" ht="51" customHeight="1" x14ac:dyDescent="0.2">
      <c r="A33" s="500"/>
      <c r="B33" s="489"/>
      <c r="C33" s="487"/>
      <c r="D33" s="488"/>
      <c r="E33" s="488"/>
      <c r="F33" s="488"/>
      <c r="G33" s="164" t="str">
        <f>'01-Mapa de riesgo-UO'!I34</f>
        <v xml:space="preserve">Impresión en los analisis por falta de tiempo de entrega reducidos. </v>
      </c>
      <c r="H33" s="488"/>
      <c r="I33" s="451"/>
      <c r="J33" s="488"/>
      <c r="K33" s="497"/>
      <c r="L33" s="498"/>
      <c r="M33" s="233" t="str">
        <f>IF('01-Mapa de riesgo-UO'!S34="No existen", "No existe control para el riesgo",'01-Mapa de riesgo-UO'!W34)</f>
        <v>Generación de recomendaciones previas a la aprobación de un proyecto</v>
      </c>
      <c r="N33" s="233">
        <f>'01-Mapa de riesgo-UO'!AB34</f>
        <v>0</v>
      </c>
      <c r="O33" s="233" t="str">
        <f>'01-Mapa de riesgo-UO'!AG34</f>
        <v>Profesional Vicerrectoría Administrativa y Financiera</v>
      </c>
      <c r="P33" s="231" t="str">
        <f>'01-Mapa de riesgo-UO'!AL34</f>
        <v>Mensual</v>
      </c>
      <c r="Q33" s="231" t="str">
        <f>'01-Mapa de riesgo-UO'!AP34</f>
        <v>Preventivo</v>
      </c>
      <c r="R33" s="499"/>
      <c r="S33" s="493" t="s">
        <v>831</v>
      </c>
      <c r="T33" s="493"/>
      <c r="U33" s="165">
        <f>'01-Mapa de riesgo-UO'!AW34</f>
        <v>0</v>
      </c>
      <c r="V33" s="165">
        <f>'01-Mapa de riesgo-UO'!AX34</f>
        <v>0</v>
      </c>
      <c r="W33" s="165">
        <f>IF(U33="COMPARTIR",'01-Mapa de riesgo-UO'!BA34, IF(U33=0, 0,$I$6))</f>
        <v>0</v>
      </c>
      <c r="X33" s="232"/>
      <c r="Y33" s="232"/>
      <c r="Z33" s="232"/>
      <c r="AA33" s="232"/>
      <c r="AB33" s="500"/>
    </row>
    <row r="34" spans="1:28" ht="51" customHeight="1" x14ac:dyDescent="0.2">
      <c r="A34" s="500">
        <v>9</v>
      </c>
      <c r="B34" s="489" t="str">
        <f>'01-Mapa de riesgo-UO'!D35</f>
        <v>EXTENSIÓN_PROYECCIÓN_SOCIAL</v>
      </c>
      <c r="C34" s="487" t="str">
        <f>+'01-Mapa de riesgo-UO'!F35</f>
        <v>SI</v>
      </c>
      <c r="D34" s="488" t="str">
        <f>'01-Mapa de riesgo-UO'!J35</f>
        <v>Operacional</v>
      </c>
      <c r="E34" s="488" t="str">
        <f>'01-Mapa de riesgo-UO'!K35</f>
        <v>Probabilidad de que se presenten convenios o contratos entre la universidad y entes externos que no cumplan con los lineamientos institucionales y no cuentan con respaldo financiero.</v>
      </c>
      <c r="F34" s="488" t="str">
        <f>'01-Mapa de riesgo-UO'!L35</f>
        <v>Propuestas y proyectos con errores técnicos y compromisos no presupuestados.</v>
      </c>
      <c r="G34" s="164" t="str">
        <f>'01-Mapa de riesgo-UO'!I35</f>
        <v>Desconocimiento por parte del personal para la presentación y formulación de un proyecto.</v>
      </c>
      <c r="H34" s="488" t="str">
        <f>'01-Mapa de riesgo-UO'!M35</f>
        <v xml:space="preserve">Compromisos adquiridos en los proyectos que superan los ingresos pactados para la prestación del servicio.
Reintegros presupuestales a las entidades por incumplimiento de compromisos.
Consecuencias legales por incumplemiento en lo que se habia pactado </v>
      </c>
      <c r="I34" s="451" t="str">
        <f>'01-Mapa de riesgo-UO'!AT35</f>
        <v>LEVE</v>
      </c>
      <c r="J34" s="488" t="str">
        <f>'01-Mapa de riesgo-UO'!AU35</f>
        <v xml:space="preserve">No. de convenios y contratatos  revisados por la VAF / Total convenios y contratos suscritos en la univesidad </v>
      </c>
      <c r="K34" s="501">
        <v>1</v>
      </c>
      <c r="L34" s="498" t="s">
        <v>834</v>
      </c>
      <c r="M34" s="233" t="str">
        <f>IF('01-Mapa de riesgo-UO'!S35="No existen", "No existe control para el riesgo",'01-Mapa de riesgo-UO'!W35)</f>
        <v>Revisión por parte de la Vicerrectoría Administrativa y Financiera, de las propuestas, convenios y contratos; que nos envían desde la Oficina Jurídica.</v>
      </c>
      <c r="N34" s="233">
        <f>'01-Mapa de riesgo-UO'!AB35</f>
        <v>0</v>
      </c>
      <c r="O34" s="233" t="str">
        <f>'01-Mapa de riesgo-UO'!AG35</f>
        <v>Jefe Jurídica/
Profesional Líder Gestión Estratégica de Proyectos Vicerrectoría Administrativa y Financiera</v>
      </c>
      <c r="P34" s="231" t="str">
        <f>'01-Mapa de riesgo-UO'!AL35</f>
        <v>Diaria</v>
      </c>
      <c r="Q34" s="231" t="str">
        <f>'01-Mapa de riesgo-UO'!AP35</f>
        <v>Preventivo</v>
      </c>
      <c r="R34" s="499" t="str">
        <f>'01-Mapa de riesgo-UO'!AR35</f>
        <v>ACEPTABLE</v>
      </c>
      <c r="S34" s="493" t="s">
        <v>835</v>
      </c>
      <c r="T34" s="493"/>
      <c r="U34" s="165" t="str">
        <f>'01-Mapa de riesgo-UO'!AW35</f>
        <v>ASUMIR</v>
      </c>
      <c r="V34" s="165">
        <f>'01-Mapa de riesgo-UO'!AX35</f>
        <v>0</v>
      </c>
      <c r="W34" s="165">
        <f>IF(U34="COMPARTIR",'01-Mapa de riesgo-UO'!BA35, IF(U34=0, 0,$I$6))</f>
        <v>0</v>
      </c>
      <c r="X34" s="232"/>
      <c r="Y34" s="232"/>
      <c r="Z34" s="232"/>
      <c r="AA34" s="232"/>
      <c r="AB34" s="500" t="s">
        <v>825</v>
      </c>
    </row>
    <row r="35" spans="1:28" ht="51" customHeight="1" x14ac:dyDescent="0.2">
      <c r="A35" s="500"/>
      <c r="B35" s="489"/>
      <c r="C35" s="487"/>
      <c r="D35" s="488"/>
      <c r="E35" s="488"/>
      <c r="F35" s="488"/>
      <c r="G35" s="164" t="str">
        <f>'01-Mapa de riesgo-UO'!I36</f>
        <v>Entrega inoportuna de la información por parte del proponente.</v>
      </c>
      <c r="H35" s="488"/>
      <c r="I35" s="451"/>
      <c r="J35" s="488"/>
      <c r="K35" s="497"/>
      <c r="L35" s="498"/>
      <c r="M35" s="233" t="str">
        <f>IF('01-Mapa de riesgo-UO'!S36="No existen", "No existe control para el riesgo",'01-Mapa de riesgo-UO'!W36)</f>
        <v>Revisión por parte de la alta Dirección (comité directivo) de los proyectos en trámite.</v>
      </c>
      <c r="N35" s="233">
        <f>'01-Mapa de riesgo-UO'!AB36</f>
        <v>0</v>
      </c>
      <c r="O35" s="233" t="str">
        <f>'01-Mapa de riesgo-UO'!AG36</f>
        <v>Profesional Líder Gestión Estratégica de Proyectos Vicerrectoría Administrativa y Financiera</v>
      </c>
      <c r="P35" s="231" t="str">
        <f>'01-Mapa de riesgo-UO'!AL36</f>
        <v>Semanal</v>
      </c>
      <c r="Q35" s="231" t="str">
        <f>'01-Mapa de riesgo-UO'!AP36</f>
        <v>Preventivo</v>
      </c>
      <c r="R35" s="499"/>
      <c r="S35" s="493" t="s">
        <v>836</v>
      </c>
      <c r="T35" s="493"/>
      <c r="U35" s="165" t="str">
        <f>'01-Mapa de riesgo-UO'!AW36</f>
        <v>ASUMIR</v>
      </c>
      <c r="V35" s="165">
        <f>'01-Mapa de riesgo-UO'!AX36</f>
        <v>0</v>
      </c>
      <c r="W35" s="165">
        <f>IF(U35="COMPARTIR",'01-Mapa de riesgo-UO'!BA36, IF(U35=0, 0,$I$6))</f>
        <v>0</v>
      </c>
      <c r="X35" s="232"/>
      <c r="Y35" s="232"/>
      <c r="Z35" s="232"/>
      <c r="AA35" s="232"/>
      <c r="AB35" s="500"/>
    </row>
    <row r="36" spans="1:28" ht="51" customHeight="1" x14ac:dyDescent="0.2">
      <c r="A36" s="500"/>
      <c r="B36" s="489"/>
      <c r="C36" s="487"/>
      <c r="D36" s="488"/>
      <c r="E36" s="488"/>
      <c r="F36" s="488"/>
      <c r="G36" s="164" t="str">
        <f>'01-Mapa de riesgo-UO'!I37</f>
        <v>Incumplimiento en los tiempos para la presentación de propuestas.</v>
      </c>
      <c r="H36" s="488"/>
      <c r="I36" s="451"/>
      <c r="J36" s="488"/>
      <c r="K36" s="497"/>
      <c r="L36" s="498"/>
      <c r="M36" s="233">
        <f>IF('01-Mapa de riesgo-UO'!S37="No existen", "No existe control para el riesgo",'01-Mapa de riesgo-UO'!W37)</f>
        <v>0</v>
      </c>
      <c r="N36" s="233">
        <f>'01-Mapa de riesgo-UO'!AB37</f>
        <v>0</v>
      </c>
      <c r="O36" s="233">
        <f>'01-Mapa de riesgo-UO'!AG37</f>
        <v>0</v>
      </c>
      <c r="P36" s="231">
        <f>'01-Mapa de riesgo-UO'!AL37</f>
        <v>0</v>
      </c>
      <c r="Q36" s="231">
        <f>'01-Mapa de riesgo-UO'!AP37</f>
        <v>0</v>
      </c>
      <c r="R36" s="499"/>
      <c r="S36" s="502"/>
      <c r="T36" s="502"/>
      <c r="U36" s="165">
        <f>'01-Mapa de riesgo-UO'!AW37</f>
        <v>0</v>
      </c>
      <c r="V36" s="165">
        <f>'01-Mapa de riesgo-UO'!AX37</f>
        <v>0</v>
      </c>
      <c r="W36" s="165">
        <f>IF(U36="COMPARTIR",'01-Mapa de riesgo-UO'!BA37, IF(U36=0, 0,$I$6))</f>
        <v>0</v>
      </c>
      <c r="X36" s="232"/>
      <c r="Y36" s="232"/>
      <c r="Z36" s="232"/>
      <c r="AA36" s="232"/>
      <c r="AB36" s="500"/>
    </row>
    <row r="37" spans="1:28" ht="51" customHeight="1" x14ac:dyDescent="0.2">
      <c r="A37" s="500">
        <v>10</v>
      </c>
      <c r="B37" s="489" t="str">
        <f>'01-Mapa de riesgo-UO'!D38</f>
        <v>ADMINISTRACIÓN_INSTITUCIONAL</v>
      </c>
      <c r="C37" s="487" t="str">
        <f>+'01-Mapa de riesgo-UO'!F38</f>
        <v>SI</v>
      </c>
      <c r="D37" s="488" t="str">
        <f>'01-Mapa de riesgo-UO'!J38</f>
        <v>Financiero</v>
      </c>
      <c r="E37" s="488" t="str">
        <f>'01-Mapa de riesgo-UO'!K38</f>
        <v xml:space="preserve">Fraude Eléctronico </v>
      </c>
      <c r="F37" s="488" t="str">
        <f>'01-Mapa de riesgo-UO'!L38</f>
        <v xml:space="preserve">   Acceso no autorizado a la banca virtual</v>
      </c>
      <c r="G37" s="164" t="str">
        <f>'01-Mapa de riesgo-UO'!I38</f>
        <v>Falta de seguimiento a los protocolos definidos.</v>
      </c>
      <c r="H37" s="488" t="str">
        <f>'01-Mapa de riesgo-UO'!M38</f>
        <v xml:space="preserve">1. Detrimento Patrimonial.    2. Exposición   de la            información financiera de la Universidad.                      </v>
      </c>
      <c r="I37" s="451" t="str">
        <f>'01-Mapa de riesgo-UO'!AT38</f>
        <v>LEVE</v>
      </c>
      <c r="J37" s="488" t="str">
        <f>'01-Mapa de riesgo-UO'!AU38</f>
        <v xml:space="preserve">         N° de accesos no autorizados</v>
      </c>
      <c r="K37" s="519">
        <v>0</v>
      </c>
      <c r="L37" s="498" t="s">
        <v>837</v>
      </c>
      <c r="M37" s="233" t="str">
        <f>IF('01-Mapa de riesgo-UO'!S38="No existen", "No existe control para el riesgo",'01-Mapa de riesgo-UO'!W38)</f>
        <v>Descripción en los manuales de  funciones en las personas que manejan recursos</v>
      </c>
      <c r="N37" s="233">
        <f>'01-Mapa de riesgo-UO'!AB38</f>
        <v>0</v>
      </c>
      <c r="O37" s="233" t="str">
        <f>'01-Mapa de riesgo-UO'!AG38</f>
        <v>Profesional XIII
Jefe Sección Tesorería</v>
      </c>
      <c r="P37" s="231" t="str">
        <f>'01-Mapa de riesgo-UO'!AL38</f>
        <v>Anual</v>
      </c>
      <c r="Q37" s="231" t="str">
        <f>'01-Mapa de riesgo-UO'!AP38</f>
        <v>Preventivo</v>
      </c>
      <c r="R37" s="499" t="str">
        <f>'01-Mapa de riesgo-UO'!AR38</f>
        <v>FUERTE</v>
      </c>
      <c r="S37" s="493"/>
      <c r="T37" s="493"/>
      <c r="U37" s="165" t="str">
        <f>'01-Mapa de riesgo-UO'!AW38</f>
        <v>ASUMIR</v>
      </c>
      <c r="V37" s="165">
        <f>'01-Mapa de riesgo-UO'!AX38</f>
        <v>0</v>
      </c>
      <c r="W37" s="165">
        <f>IF(U37="COMPARTIR",'01-Mapa de riesgo-UO'!BA38, IF(U37=0, 0,$I$6))</f>
        <v>0</v>
      </c>
      <c r="X37" s="232"/>
      <c r="Y37" s="232"/>
      <c r="Z37" s="232"/>
      <c r="AA37" s="232"/>
      <c r="AB37" s="500" t="s">
        <v>812</v>
      </c>
    </row>
    <row r="38" spans="1:28" ht="51" customHeight="1" x14ac:dyDescent="0.2">
      <c r="A38" s="500"/>
      <c r="B38" s="489"/>
      <c r="C38" s="487"/>
      <c r="D38" s="488"/>
      <c r="E38" s="488"/>
      <c r="F38" s="488"/>
      <c r="G38" s="164" t="str">
        <f>'01-Mapa de riesgo-UO'!I39</f>
        <v>Incumplimiento de los protocolos</v>
      </c>
      <c r="H38" s="488"/>
      <c r="I38" s="451"/>
      <c r="J38" s="488"/>
      <c r="K38" s="497"/>
      <c r="L38" s="498"/>
      <c r="M38" s="233" t="str">
        <f>IF('01-Mapa de riesgo-UO'!S39="No existen", "No existe control para el riesgo",'01-Mapa de riesgo-UO'!W39)</f>
        <v>Cambio de claves</v>
      </c>
      <c r="N38" s="233" t="str">
        <f>'01-Mapa de riesgo-UO'!AB39</f>
        <v>Software de las sucursales virtuales</v>
      </c>
      <c r="O38" s="233" t="str">
        <f>'01-Mapa de riesgo-UO'!AG39</f>
        <v>Profesional XIII
Jefe Sección Tesorería
Directivo grado 17</v>
      </c>
      <c r="P38" s="231" t="str">
        <f>'01-Mapa de riesgo-UO'!AL39</f>
        <v>Mensual</v>
      </c>
      <c r="Q38" s="231" t="str">
        <f>'01-Mapa de riesgo-UO'!AP39</f>
        <v>Preventivo</v>
      </c>
      <c r="R38" s="499"/>
      <c r="S38" s="493" t="s">
        <v>839</v>
      </c>
      <c r="T38" s="493"/>
      <c r="U38" s="165" t="str">
        <f>'01-Mapa de riesgo-UO'!AW39</f>
        <v>ASUMIR</v>
      </c>
      <c r="V38" s="165">
        <f>'01-Mapa de riesgo-UO'!AX39</f>
        <v>0</v>
      </c>
      <c r="W38" s="165">
        <f>IF(U38="COMPARTIR",'01-Mapa de riesgo-UO'!BA39, IF(U38=0, 0,$I$6))</f>
        <v>0</v>
      </c>
      <c r="X38" s="232"/>
      <c r="Y38" s="232"/>
      <c r="Z38" s="232"/>
      <c r="AA38" s="232"/>
      <c r="AB38" s="500"/>
    </row>
    <row r="39" spans="1:28" ht="51" customHeight="1" x14ac:dyDescent="0.2">
      <c r="A39" s="500"/>
      <c r="B39" s="489"/>
      <c r="C39" s="487"/>
      <c r="D39" s="488"/>
      <c r="E39" s="488"/>
      <c r="F39" s="488"/>
      <c r="G39" s="164" t="str">
        <f>'01-Mapa de riesgo-UO'!I40</f>
        <v>Ataques cibernéticos.</v>
      </c>
      <c r="H39" s="488"/>
      <c r="I39" s="451"/>
      <c r="J39" s="488"/>
      <c r="K39" s="497"/>
      <c r="L39" s="498"/>
      <c r="M39" s="233" t="str">
        <f>IF('01-Mapa de riesgo-UO'!S40="No existen", "No existe control para el riesgo",'01-Mapa de riesgo-UO'!W40)</f>
        <v>Manejo de  token</v>
      </c>
      <c r="N39" s="233" t="str">
        <f>'01-Mapa de riesgo-UO'!AB40</f>
        <v>Software bancario para uso de los cuentadantes</v>
      </c>
      <c r="O39" s="233" t="str">
        <f>'01-Mapa de riesgo-UO'!AG40</f>
        <v>Profesional XIII
Jefe Sección Tesorería
Directivo grado 17</v>
      </c>
      <c r="P39" s="231" t="str">
        <f>'01-Mapa de riesgo-UO'!AL40</f>
        <v>No definida</v>
      </c>
      <c r="Q39" s="231" t="str">
        <f>'01-Mapa de riesgo-UO'!AP40</f>
        <v>Preventivo</v>
      </c>
      <c r="R39" s="499"/>
      <c r="S39" s="493" t="s">
        <v>840</v>
      </c>
      <c r="T39" s="493"/>
      <c r="U39" s="165" t="str">
        <f>'01-Mapa de riesgo-UO'!AW40</f>
        <v>ASUMIR</v>
      </c>
      <c r="V39" s="165">
        <f>'01-Mapa de riesgo-UO'!AX40</f>
        <v>0</v>
      </c>
      <c r="W39" s="165">
        <f>IF(U39="COMPARTIR",'01-Mapa de riesgo-UO'!BA40, IF(U39=0, 0,$I$6))</f>
        <v>0</v>
      </c>
      <c r="X39" s="232"/>
      <c r="Y39" s="232"/>
      <c r="Z39" s="232"/>
      <c r="AA39" s="232"/>
      <c r="AB39" s="500"/>
    </row>
    <row r="40" spans="1:28" ht="119.25" customHeight="1" x14ac:dyDescent="0.2">
      <c r="A40" s="500">
        <v>11</v>
      </c>
      <c r="B40" s="489" t="str">
        <f>'01-Mapa de riesgo-UO'!D41</f>
        <v>ADMINISTRACIÓN_INSTITUCIONAL</v>
      </c>
      <c r="C40" s="487" t="str">
        <f>+'01-Mapa de riesgo-UO'!F41</f>
        <v>SI</v>
      </c>
      <c r="D40" s="488" t="str">
        <f>'01-Mapa de riesgo-UO'!J41</f>
        <v>Contable</v>
      </c>
      <c r="E40" s="488" t="str">
        <f>'01-Mapa de riesgo-UO'!K41</f>
        <v>No fenecimiento de la cuenta debido al incumplimiento normativo y del manual de políticas contables en el desarrollo de actividades financieras</v>
      </c>
      <c r="F40" s="488" t="str">
        <f>'01-Mapa de riesgo-UO'!L41</f>
        <v>Registros contables no consistentes con la normas expedidades por el ente regulardor en la materia</v>
      </c>
      <c r="G40" s="164" t="str">
        <f>'01-Mapa de riesgo-UO'!I41</f>
        <v>Estados Financieros inconsistentes.</v>
      </c>
      <c r="H40" s="488" t="str">
        <f>'01-Mapa de riesgo-UO'!M41</f>
        <v>1. Hechos economicos sobre o subestimados,
2. Sanciones Disciplinarias
3. Estados Financieros no aprobados.</v>
      </c>
      <c r="I40" s="451" t="str">
        <f>'01-Mapa de riesgo-UO'!AT41</f>
        <v>GRAVE</v>
      </c>
      <c r="J40" s="488" t="str">
        <f>'01-Mapa de riesgo-UO'!AU41</f>
        <v xml:space="preserve">Nro. de Estados Financiros no  fenecidos en la vigencia auditada </v>
      </c>
      <c r="K40" s="496">
        <v>0</v>
      </c>
      <c r="L40" s="498" t="s">
        <v>838</v>
      </c>
      <c r="M40" s="233" t="str">
        <f>IF('01-Mapa de riesgo-UO'!S41="No existen", "No existe control para el riesgo",'01-Mapa de riesgo-UO'!W41)</f>
        <v>Consultas página Web de la CGN para determinar los cambio que hayan del Marco  Normativo aplicable a la Universidad</v>
      </c>
      <c r="N40" s="233">
        <f>'01-Mapa de riesgo-UO'!AB41</f>
        <v>0</v>
      </c>
      <c r="O40" s="233" t="str">
        <f>'01-Mapa de riesgo-UO'!AG41</f>
        <v xml:space="preserve">Jefe de seccion </v>
      </c>
      <c r="P40" s="231" t="str">
        <f>'01-Mapa de riesgo-UO'!AL41</f>
        <v>No definida</v>
      </c>
      <c r="Q40" s="231" t="str">
        <f>'01-Mapa de riesgo-UO'!AP41</f>
        <v>Preventivo</v>
      </c>
      <c r="R40" s="499" t="str">
        <f>'01-Mapa de riesgo-UO'!AR41</f>
        <v>ACEPTABLE</v>
      </c>
      <c r="S40" s="493" t="s">
        <v>841</v>
      </c>
      <c r="T40" s="493"/>
      <c r="U40" s="165" t="str">
        <f>'01-Mapa de riesgo-UO'!AW41</f>
        <v>EVITAR</v>
      </c>
      <c r="V40" s="165" t="str">
        <f>'01-Mapa de riesgo-UO'!AX41</f>
        <v>Ajustes o actualizaciones requeridos</v>
      </c>
      <c r="W40" s="165">
        <f>IF(U40="COMPARTIR",'01-Mapa de riesgo-UO'!BA41, IF(U40=0, 0,$I$6))</f>
        <v>0</v>
      </c>
      <c r="X40" s="232" t="s">
        <v>805</v>
      </c>
      <c r="Y40" s="353" t="s">
        <v>876</v>
      </c>
      <c r="Z40" s="232" t="s">
        <v>808</v>
      </c>
      <c r="AA40" s="232"/>
      <c r="AB40" s="500" t="s">
        <v>825</v>
      </c>
    </row>
    <row r="41" spans="1:28" ht="51" customHeight="1" x14ac:dyDescent="0.2">
      <c r="A41" s="500"/>
      <c r="B41" s="489"/>
      <c r="C41" s="487"/>
      <c r="D41" s="488"/>
      <c r="E41" s="488"/>
      <c r="F41" s="488"/>
      <c r="G41" s="164">
        <f>'01-Mapa de riesgo-UO'!I42</f>
        <v>0</v>
      </c>
      <c r="H41" s="488"/>
      <c r="I41" s="451"/>
      <c r="J41" s="488"/>
      <c r="K41" s="497"/>
      <c r="L41" s="498"/>
      <c r="M41" s="233" t="str">
        <f>IF('01-Mapa de riesgo-UO'!S42="No existen", "No existe control para el riesgo",'01-Mapa de riesgo-UO'!W42)</f>
        <v>Verificar información que se incorpora en los Estados
Financieros acorde al Marco Normativo para Entidades del Estado y el Manual de
Políticas de la UTP</v>
      </c>
      <c r="N41" s="233">
        <f>'01-Mapa de riesgo-UO'!AB42</f>
        <v>0</v>
      </c>
      <c r="O41" s="233" t="str">
        <f>'01-Mapa de riesgo-UO'!AG42</f>
        <v xml:space="preserve">Jefe de seccion </v>
      </c>
      <c r="P41" s="231" t="str">
        <f>'01-Mapa de riesgo-UO'!AL42</f>
        <v>No definida</v>
      </c>
      <c r="Q41" s="231" t="str">
        <f>'01-Mapa de riesgo-UO'!AP42</f>
        <v>Preventivo</v>
      </c>
      <c r="R41" s="499"/>
      <c r="S41" s="493" t="s">
        <v>842</v>
      </c>
      <c r="T41" s="493"/>
      <c r="U41" s="165">
        <f>'01-Mapa de riesgo-UO'!AW42</f>
        <v>0</v>
      </c>
      <c r="V41" s="165">
        <f>'01-Mapa de riesgo-UO'!AX42</f>
        <v>0</v>
      </c>
      <c r="W41" s="165">
        <f>IF(U41="COMPARTIR",'01-Mapa de riesgo-UO'!BA42, IF(U41=0, 0,$I$6))</f>
        <v>0</v>
      </c>
      <c r="X41" s="232"/>
      <c r="Y41" s="232"/>
      <c r="Z41" s="232"/>
      <c r="AA41" s="232"/>
      <c r="AB41" s="500"/>
    </row>
    <row r="42" spans="1:28" ht="51" customHeight="1" x14ac:dyDescent="0.2">
      <c r="A42" s="500"/>
      <c r="B42" s="489"/>
      <c r="C42" s="487"/>
      <c r="D42" s="488"/>
      <c r="E42" s="488"/>
      <c r="F42" s="488"/>
      <c r="G42" s="164">
        <f>'01-Mapa de riesgo-UO'!I43</f>
        <v>0</v>
      </c>
      <c r="H42" s="488"/>
      <c r="I42" s="451"/>
      <c r="J42" s="488"/>
      <c r="K42" s="497"/>
      <c r="L42" s="498"/>
      <c r="M42" s="233">
        <f>IF('01-Mapa de riesgo-UO'!S43="No existen", "No existe control para el riesgo",'01-Mapa de riesgo-UO'!W43)</f>
        <v>0</v>
      </c>
      <c r="N42" s="233">
        <f>'01-Mapa de riesgo-UO'!AB43</f>
        <v>0</v>
      </c>
      <c r="O42" s="233">
        <f>'01-Mapa de riesgo-UO'!AG43</f>
        <v>0</v>
      </c>
      <c r="P42" s="231">
        <f>'01-Mapa de riesgo-UO'!AL43</f>
        <v>0</v>
      </c>
      <c r="Q42" s="231">
        <f>'01-Mapa de riesgo-UO'!AP43</f>
        <v>0</v>
      </c>
      <c r="R42" s="499"/>
      <c r="S42" s="502"/>
      <c r="T42" s="502"/>
      <c r="U42" s="165">
        <f>'01-Mapa de riesgo-UO'!AW43</f>
        <v>0</v>
      </c>
      <c r="V42" s="165">
        <f>'01-Mapa de riesgo-UO'!AX43</f>
        <v>0</v>
      </c>
      <c r="W42" s="165">
        <f>IF(U42="COMPARTIR",'01-Mapa de riesgo-UO'!BA43, IF(U42=0, 0,$I$6))</f>
        <v>0</v>
      </c>
      <c r="X42" s="232"/>
      <c r="Y42" s="232"/>
      <c r="Z42" s="232"/>
      <c r="AA42" s="232"/>
      <c r="AB42" s="500"/>
    </row>
    <row r="43" spans="1:28" ht="51" customHeight="1" x14ac:dyDescent="0.2">
      <c r="A43" s="500">
        <v>12</v>
      </c>
      <c r="B43" s="489" t="str">
        <f>'01-Mapa de riesgo-UO'!D44</f>
        <v>ADMINISTRACIÓN_INSTITUCIONAL</v>
      </c>
      <c r="C43" s="487" t="str">
        <f>+'01-Mapa de riesgo-UO'!F44</f>
        <v>SI</v>
      </c>
      <c r="D43" s="488" t="str">
        <f>'01-Mapa de riesgo-UO'!J44</f>
        <v>Operacional</v>
      </c>
      <c r="E43" s="488" t="str">
        <f>'01-Mapa de riesgo-UO'!K44</f>
        <v xml:space="preserve">Ilegitimidad en resultados electorales </v>
      </c>
      <c r="F43" s="488" t="str">
        <f>'01-Mapa de riesgo-UO'!L44</f>
        <v>Resultados de elecciones con errores o irregularidades</v>
      </c>
      <c r="G43" s="164" t="str">
        <f>'01-Mapa de riesgo-UO'!I44</f>
        <v>Desactualización de las bases de datos suministradas por las dependencias responsables o errónea certificación de los requisitos de los candidatos</v>
      </c>
      <c r="H43" s="488" t="str">
        <f>'01-Mapa de riesgo-UO'!M44</f>
        <v>Impugnación de resultado electorales.                                                                                                                                                                                                                                                                                        Perdida de credibilidad en el sistema electoral de la Universidad</v>
      </c>
      <c r="I43" s="451" t="str">
        <f>'01-Mapa de riesgo-UO'!AT44</f>
        <v>LEVE</v>
      </c>
      <c r="J43" s="488" t="str">
        <f>'01-Mapa de riesgo-UO'!AU44</f>
        <v>Nùmero de impugnaciones electorales</v>
      </c>
      <c r="K43" s="519">
        <v>0</v>
      </c>
      <c r="L43" s="503" t="s">
        <v>843</v>
      </c>
      <c r="M43" s="233" t="str">
        <f>IF('01-Mapa de riesgo-UO'!S44="No existen", "No existe control para el riesgo",'01-Mapa de riesgo-UO'!W44)</f>
        <v>Elaboración de listados descentralizados por parte de las dependencias responsables</v>
      </c>
      <c r="N43" s="233" t="str">
        <f>'01-Mapa de riesgo-UO'!AB44</f>
        <v>Software Gestion de Talento Humano y Software de Registro y Control</v>
      </c>
      <c r="O43" s="233" t="str">
        <f>'01-Mapa de riesgo-UO'!AG44</f>
        <v>Jefe de Gestion del Talento Humano y la directora de Admisiones registro y Control</v>
      </c>
      <c r="P43" s="231" t="str">
        <f>'01-Mapa de riesgo-UO'!AL44</f>
        <v>No definida</v>
      </c>
      <c r="Q43" s="231" t="str">
        <f>'01-Mapa de riesgo-UO'!AP44</f>
        <v>Detectivo</v>
      </c>
      <c r="R43" s="499" t="str">
        <f>'01-Mapa de riesgo-UO'!AR44</f>
        <v>FUERTE</v>
      </c>
      <c r="S43" s="493" t="s">
        <v>845</v>
      </c>
      <c r="T43" s="493"/>
      <c r="U43" s="165" t="str">
        <f>'01-Mapa de riesgo-UO'!AW44</f>
        <v>ASUMIR</v>
      </c>
      <c r="V43" s="165">
        <f>'01-Mapa de riesgo-UO'!AX44</f>
        <v>0</v>
      </c>
      <c r="W43" s="165">
        <f>IF(U43="COMPARTIR",'01-Mapa de riesgo-UO'!BA44, IF(U43=0, 0,$I$6))</f>
        <v>0</v>
      </c>
      <c r="X43" s="232"/>
      <c r="Y43" s="232"/>
      <c r="Z43" s="232"/>
      <c r="AA43" s="232"/>
      <c r="AB43" s="500" t="s">
        <v>825</v>
      </c>
    </row>
    <row r="44" spans="1:28" ht="51" customHeight="1" x14ac:dyDescent="0.2">
      <c r="A44" s="500"/>
      <c r="B44" s="489"/>
      <c r="C44" s="487"/>
      <c r="D44" s="488"/>
      <c r="E44" s="488"/>
      <c r="F44" s="488"/>
      <c r="G44" s="164" t="str">
        <f>'01-Mapa de riesgo-UO'!I45</f>
        <v>Errónea configuración de las votaciones, debido a que software requiera demasiadas configuraciones o permisos lo que podría generar fallas en las votaciones</v>
      </c>
      <c r="H44" s="488"/>
      <c r="I44" s="451"/>
      <c r="J44" s="488"/>
      <c r="K44" s="497"/>
      <c r="L44" s="498"/>
      <c r="M44" s="233" t="str">
        <f>IF('01-Mapa de riesgo-UO'!S45="No existen", "No existe control para el riesgo",'01-Mapa de riesgo-UO'!W45)</f>
        <v>Revisión de la configuración de las elecciones y Auditoria por parte de Control Interno</v>
      </c>
      <c r="N44" s="233">
        <f>'01-Mapa de riesgo-UO'!AB45</f>
        <v>0</v>
      </c>
      <c r="O44" s="233" t="str">
        <f>'01-Mapa de riesgo-UO'!AG45</f>
        <v>Jefe y profesional de Control Interno</v>
      </c>
      <c r="P44" s="231" t="str">
        <f>'01-Mapa de riesgo-UO'!AL45</f>
        <v>No definida</v>
      </c>
      <c r="Q44" s="231" t="str">
        <f>'01-Mapa de riesgo-UO'!AP45</f>
        <v>Preventivo</v>
      </c>
      <c r="R44" s="499"/>
      <c r="S44" s="493" t="s">
        <v>845</v>
      </c>
      <c r="T44" s="493"/>
      <c r="U44" s="165" t="str">
        <f>'01-Mapa de riesgo-UO'!AW45</f>
        <v>ASUMIR</v>
      </c>
      <c r="V44" s="165">
        <f>'01-Mapa de riesgo-UO'!AX45</f>
        <v>0</v>
      </c>
      <c r="W44" s="165">
        <f>IF(U44="COMPARTIR",'01-Mapa de riesgo-UO'!BA45, IF(U44=0, 0,$I$6))</f>
        <v>0</v>
      </c>
      <c r="X44" s="232"/>
      <c r="Y44" s="232"/>
      <c r="Z44" s="232"/>
      <c r="AA44" s="232"/>
      <c r="AB44" s="500"/>
    </row>
    <row r="45" spans="1:28" ht="51" customHeight="1" x14ac:dyDescent="0.2">
      <c r="A45" s="500"/>
      <c r="B45" s="489"/>
      <c r="C45" s="487"/>
      <c r="D45" s="488"/>
      <c r="E45" s="488"/>
      <c r="F45" s="488"/>
      <c r="G45" s="164" t="str">
        <f>'01-Mapa de riesgo-UO'!I46</f>
        <v>Fallas técnicas del servidor, o por problemas de energía eléctrica o conexión a Internet</v>
      </c>
      <c r="H45" s="488"/>
      <c r="I45" s="451"/>
      <c r="J45" s="488"/>
      <c r="K45" s="497"/>
      <c r="L45" s="498"/>
      <c r="M45" s="233" t="str">
        <f>IF('01-Mapa de riesgo-UO'!S46="No existen", "No existe control para el riesgo",'01-Mapa de riesgo-UO'!W46)</f>
        <v>Pruebas de simulación de las votaciones</v>
      </c>
      <c r="N45" s="233" t="str">
        <f>'01-Mapa de riesgo-UO'!AB46</f>
        <v>Software de Votaciones</v>
      </c>
      <c r="O45" s="233" t="str">
        <f>'01-Mapa de riesgo-UO'!AG46</f>
        <v>Ingeniero de Sistemas asignado a las elecciones</v>
      </c>
      <c r="P45" s="231" t="str">
        <f>'01-Mapa de riesgo-UO'!AL46</f>
        <v>No definida</v>
      </c>
      <c r="Q45" s="231" t="str">
        <f>'01-Mapa de riesgo-UO'!AP46</f>
        <v>Preventivo</v>
      </c>
      <c r="R45" s="499"/>
      <c r="S45" s="493" t="s">
        <v>845</v>
      </c>
      <c r="T45" s="493"/>
      <c r="U45" s="165" t="str">
        <f>'01-Mapa de riesgo-UO'!AW46</f>
        <v>ASUMIR</v>
      </c>
      <c r="V45" s="165">
        <f>'01-Mapa de riesgo-UO'!AX46</f>
        <v>0</v>
      </c>
      <c r="W45" s="165">
        <f>IF(U45="COMPARTIR",'01-Mapa de riesgo-UO'!BA46, IF(U45=0, 0,$I$6))</f>
        <v>0</v>
      </c>
      <c r="X45" s="232"/>
      <c r="Y45" s="232"/>
      <c r="Z45" s="232"/>
      <c r="AA45" s="232"/>
      <c r="AB45" s="500"/>
    </row>
    <row r="46" spans="1:28" ht="51" customHeight="1" x14ac:dyDescent="0.2">
      <c r="A46" s="500">
        <v>13</v>
      </c>
      <c r="B46" s="489" t="str">
        <f>'01-Mapa de riesgo-UO'!D47</f>
        <v>ADMINISTRACIÓN_INSTITUCIONAL</v>
      </c>
      <c r="C46" s="487" t="str">
        <f>+'01-Mapa de riesgo-UO'!F47</f>
        <v>SI</v>
      </c>
      <c r="D46" s="488" t="str">
        <f>'01-Mapa de riesgo-UO'!J47</f>
        <v>Cumplimiento</v>
      </c>
      <c r="E46" s="488" t="str">
        <f>'01-Mapa de riesgo-UO'!K47</f>
        <v>Vencimiento de términos para la atención de Derechos de Petición que lleguen a la Secretaria General</v>
      </c>
      <c r="F46" s="488" t="str">
        <f>'01-Mapa de riesgo-UO'!L47</f>
        <v>No dar respuesta a un Derecho de Petición dentro de los términos establecidos por la ley</v>
      </c>
      <c r="G46" s="164" t="str">
        <f>'01-Mapa de riesgo-UO'!I47</f>
        <v>Omisión o retraso de respuesta por parte del funcionario encargado en la Secretaria General</v>
      </c>
      <c r="H46" s="488" t="str">
        <f>'01-Mapa de riesgo-UO'!M47</f>
        <v>Interposición de una Acción de Tutela.                                                                                                                                                                                                                                                                           Acciones legales en contra de la Universidad</v>
      </c>
      <c r="I46" s="451" t="str">
        <f>'01-Mapa de riesgo-UO'!AT47</f>
        <v>LEVE</v>
      </c>
      <c r="J46" s="488" t="str">
        <f>'01-Mapa de riesgo-UO'!AU47</f>
        <v>Nùmero de Acciones de Tutela o Demandas por la no atención de Derechos de Petición</v>
      </c>
      <c r="K46" s="519">
        <v>0</v>
      </c>
      <c r="L46" s="498" t="s">
        <v>844</v>
      </c>
      <c r="M46" s="233" t="str">
        <f>IF('01-Mapa de riesgo-UO'!S47="No existen", "No existe control para el riesgo",'01-Mapa de riesgo-UO'!W47)</f>
        <v>Radicación de los Derechos de Petición por parte de Gestión Documental donde se establece fecha de recepción</v>
      </c>
      <c r="N46" s="233">
        <f>'01-Mapa de riesgo-UO'!AB47</f>
        <v>0</v>
      </c>
      <c r="O46" s="233" t="str">
        <f>'01-Mapa de riesgo-UO'!AG47</f>
        <v>Planta y transitorio</v>
      </c>
      <c r="P46" s="231" t="str">
        <f>'01-Mapa de riesgo-UO'!AL47</f>
        <v>No definida</v>
      </c>
      <c r="Q46" s="231" t="str">
        <f>'01-Mapa de riesgo-UO'!AP47</f>
        <v>Preventivo</v>
      </c>
      <c r="R46" s="499" t="str">
        <f>'01-Mapa de riesgo-UO'!AR47</f>
        <v>FUERTE</v>
      </c>
      <c r="S46" s="493" t="s">
        <v>845</v>
      </c>
      <c r="T46" s="493"/>
      <c r="U46" s="165" t="str">
        <f>'01-Mapa de riesgo-UO'!AW47</f>
        <v>ASUMIR</v>
      </c>
      <c r="V46" s="165">
        <f>'01-Mapa de riesgo-UO'!AX47</f>
        <v>0</v>
      </c>
      <c r="W46" s="165">
        <f>IF(U46="COMPARTIR",'01-Mapa de riesgo-UO'!BA47, IF(U46=0, 0,$I$6))</f>
        <v>0</v>
      </c>
      <c r="X46" s="232"/>
      <c r="Y46" s="232"/>
      <c r="Z46" s="232"/>
      <c r="AA46" s="232"/>
      <c r="AB46" s="500" t="s">
        <v>825</v>
      </c>
    </row>
    <row r="47" spans="1:28" ht="51" customHeight="1" x14ac:dyDescent="0.2">
      <c r="A47" s="500"/>
      <c r="B47" s="489"/>
      <c r="C47" s="487"/>
      <c r="D47" s="488"/>
      <c r="E47" s="488"/>
      <c r="F47" s="488"/>
      <c r="G47" s="164" t="str">
        <f>'01-Mapa de riesgo-UO'!I48</f>
        <v>Entidades externas que no suministran soportes o información requerida para dar respuesta</v>
      </c>
      <c r="H47" s="488"/>
      <c r="I47" s="451"/>
      <c r="J47" s="488"/>
      <c r="K47" s="497"/>
      <c r="L47" s="498"/>
      <c r="M47" s="233" t="str">
        <f>IF('01-Mapa de riesgo-UO'!S48="No existen", "No existe control para el riesgo",'01-Mapa de riesgo-UO'!W48)</f>
        <v>Seguimiento por parte del funcionario encargado estableciendo dentro del calendario una alarma de aviso de la proximidad del vencimiento</v>
      </c>
      <c r="N47" s="233">
        <f>'01-Mapa de riesgo-UO'!AB48</f>
        <v>0</v>
      </c>
      <c r="O47" s="233" t="str">
        <f>'01-Mapa de riesgo-UO'!AG48</f>
        <v>Contrato prestación de servicios</v>
      </c>
      <c r="P47" s="231" t="str">
        <f>'01-Mapa de riesgo-UO'!AL48</f>
        <v>No definida</v>
      </c>
      <c r="Q47" s="231" t="str">
        <f>'01-Mapa de riesgo-UO'!AP48</f>
        <v>Preventivo</v>
      </c>
      <c r="R47" s="499"/>
      <c r="S47" s="493" t="s">
        <v>845</v>
      </c>
      <c r="T47" s="493"/>
      <c r="U47" s="165" t="str">
        <f>'01-Mapa de riesgo-UO'!AW48</f>
        <v>ASUMIR</v>
      </c>
      <c r="V47" s="165">
        <f>'01-Mapa de riesgo-UO'!AX48</f>
        <v>0</v>
      </c>
      <c r="W47" s="165">
        <f>IF(U47="COMPARTIR",'01-Mapa de riesgo-UO'!BA48, IF(U47=0, 0,$I$6))</f>
        <v>0</v>
      </c>
      <c r="X47" s="232"/>
      <c r="Y47" s="232"/>
      <c r="Z47" s="232"/>
      <c r="AA47" s="232"/>
      <c r="AB47" s="500"/>
    </row>
    <row r="48" spans="1:28" ht="51" customHeight="1" x14ac:dyDescent="0.2">
      <c r="A48" s="500"/>
      <c r="B48" s="489"/>
      <c r="C48" s="487"/>
      <c r="D48" s="488"/>
      <c r="E48" s="488"/>
      <c r="F48" s="488"/>
      <c r="G48" s="164">
        <f>'01-Mapa de riesgo-UO'!I49</f>
        <v>0</v>
      </c>
      <c r="H48" s="488"/>
      <c r="I48" s="451"/>
      <c r="J48" s="488"/>
      <c r="K48" s="497"/>
      <c r="L48" s="498"/>
      <c r="M48" s="233" t="str">
        <f>IF('01-Mapa de riesgo-UO'!S49="No existen", "No existe control para el riesgo",'01-Mapa de riesgo-UO'!W49)</f>
        <v>Solicitud por escrito a las dependencias internas o externas de la información requerida para la adecuada atención del Derecho de Petición con fecha máxima para aportarla</v>
      </c>
      <c r="N48" s="233" t="str">
        <f>'01-Mapa de riesgo-UO'!AB49</f>
        <v>Aplicativo Gestión de Documentos</v>
      </c>
      <c r="O48" s="233" t="str">
        <f>'01-Mapa de riesgo-UO'!AG49</f>
        <v>Secretaria General/Contrato  prestación de servicios</v>
      </c>
      <c r="P48" s="231" t="str">
        <f>'01-Mapa de riesgo-UO'!AL49</f>
        <v>No definida</v>
      </c>
      <c r="Q48" s="231" t="str">
        <f>'01-Mapa de riesgo-UO'!AP49</f>
        <v>Preventivo</v>
      </c>
      <c r="R48" s="499"/>
      <c r="S48" s="493" t="s">
        <v>845</v>
      </c>
      <c r="T48" s="493"/>
      <c r="U48" s="165" t="str">
        <f>'01-Mapa de riesgo-UO'!AW49</f>
        <v>ASUMIR</v>
      </c>
      <c r="V48" s="165">
        <f>'01-Mapa de riesgo-UO'!AX49</f>
        <v>0</v>
      </c>
      <c r="W48" s="165">
        <f>IF(U48="COMPARTIR",'01-Mapa de riesgo-UO'!BA49, IF(U48=0, 0,$I$6))</f>
        <v>0</v>
      </c>
      <c r="X48" s="232"/>
      <c r="Y48" s="232"/>
      <c r="Z48" s="232"/>
      <c r="AA48" s="232"/>
      <c r="AB48" s="500"/>
    </row>
    <row r="49" spans="1:28" ht="51" customHeight="1" x14ac:dyDescent="0.2">
      <c r="A49" s="500">
        <v>14</v>
      </c>
      <c r="B49" s="489" t="str">
        <f>'01-Mapa de riesgo-UO'!D50</f>
        <v>ADMINISTRACIÓN_INSTITUCIONAL</v>
      </c>
      <c r="C49" s="487" t="str">
        <f>+'01-Mapa de riesgo-UO'!F50</f>
        <v>SI</v>
      </c>
      <c r="D49" s="488" t="str">
        <f>'01-Mapa de riesgo-UO'!J50</f>
        <v>Tecnológico</v>
      </c>
      <c r="E49" s="488" t="str">
        <f>'01-Mapa de riesgo-UO'!K50</f>
        <v>Software con errores de funcionamiento</v>
      </c>
      <c r="F49" s="488" t="str">
        <f>'01-Mapa de riesgo-UO'!L50</f>
        <v>Reprocesos de revisión y ajuste de código o de datos inconsistentes.</v>
      </c>
      <c r="G49" s="164" t="str">
        <f>'01-Mapa de riesgo-UO'!I50</f>
        <v>Falta de Tiempo para hacer las pruebas respectiva.</v>
      </c>
      <c r="H49" s="488" t="str">
        <f>'01-Mapa de riesgo-UO'!M50</f>
        <v>Software en funcionamiento sin cumplir todas las especificaciones del usuario, con problemas de funcionamiento, mala toma de desiciones y mala imagen de la dependencia</v>
      </c>
      <c r="I49" s="451" t="str">
        <f>'01-Mapa de riesgo-UO'!AT50</f>
        <v>MODERADO</v>
      </c>
      <c r="J49" s="488" t="str">
        <f>'01-Mapa de riesgo-UO'!AU50</f>
        <v>Nro de Errores graves en aplicativos / Total de Errores en aplicativos reportados por semestre</v>
      </c>
      <c r="K49" s="496">
        <f>ROUND((28+3+3)/1472, 2)</f>
        <v>0.02</v>
      </c>
      <c r="L49" s="503" t="s">
        <v>846</v>
      </c>
      <c r="M49" s="233" t="str">
        <f>IF('01-Mapa de riesgo-UO'!S50="No existen", "No existe control para el riesgo",'01-Mapa de riesgo-UO'!W50)</f>
        <v>Revisión de casos reportados en el ServiceDesk</v>
      </c>
      <c r="N49" s="233">
        <f>'01-Mapa de riesgo-UO'!AB50</f>
        <v>0</v>
      </c>
      <c r="O49" s="233" t="str">
        <f>'01-Mapa de riesgo-UO'!AG50</f>
        <v>Profesional grado 15/  Coordinador de desarrollo
Profesional I</v>
      </c>
      <c r="P49" s="231" t="str">
        <f>'01-Mapa de riesgo-UO'!AL50</f>
        <v>Semestral</v>
      </c>
      <c r="Q49" s="231" t="str">
        <f>'01-Mapa de riesgo-UO'!AP50</f>
        <v>Detectivo</v>
      </c>
      <c r="R49" s="499" t="str">
        <f>'01-Mapa de riesgo-UO'!AR50</f>
        <v>ACEPTABLE</v>
      </c>
      <c r="S49" s="493" t="s">
        <v>848</v>
      </c>
      <c r="T49" s="493"/>
      <c r="U49" s="165" t="str">
        <f>'01-Mapa de riesgo-UO'!AW50</f>
        <v>REDUCIR</v>
      </c>
      <c r="V49" s="165" t="str">
        <f>'01-Mapa de riesgo-UO'!AX50</f>
        <v>Realizar ajustes de las aplicaciones para cumplir con los requerimientos solicitados</v>
      </c>
      <c r="W49" s="165">
        <f>IF(U49="COMPARTIR",'01-Mapa de riesgo-UO'!BA50, IF(U49=0, 0,$I$6))</f>
        <v>0</v>
      </c>
      <c r="X49" s="232" t="s">
        <v>282</v>
      </c>
      <c r="Y49" s="352" t="s">
        <v>850</v>
      </c>
      <c r="Z49" s="232" t="s">
        <v>806</v>
      </c>
      <c r="AA49" s="232"/>
      <c r="AB49" s="500" t="s">
        <v>812</v>
      </c>
    </row>
    <row r="50" spans="1:28" ht="51" customHeight="1" x14ac:dyDescent="0.2">
      <c r="A50" s="500"/>
      <c r="B50" s="489"/>
      <c r="C50" s="487"/>
      <c r="D50" s="488"/>
      <c r="E50" s="488"/>
      <c r="F50" s="488"/>
      <c r="G50" s="164">
        <f>'01-Mapa de riesgo-UO'!I51</f>
        <v>0</v>
      </c>
      <c r="H50" s="488"/>
      <c r="I50" s="451"/>
      <c r="J50" s="488"/>
      <c r="K50" s="497"/>
      <c r="L50" s="498"/>
      <c r="M50" s="233">
        <f>IF('01-Mapa de riesgo-UO'!S51="No existen", "No existe control para el riesgo",'01-Mapa de riesgo-UO'!W51)</f>
        <v>0</v>
      </c>
      <c r="N50" s="233">
        <f>'01-Mapa de riesgo-UO'!AB51</f>
        <v>0</v>
      </c>
      <c r="O50" s="233">
        <f>'01-Mapa de riesgo-UO'!AG51</f>
        <v>0</v>
      </c>
      <c r="P50" s="231">
        <f>'01-Mapa de riesgo-UO'!AL51</f>
        <v>0</v>
      </c>
      <c r="Q50" s="231">
        <f>'01-Mapa de riesgo-UO'!AP51</f>
        <v>0</v>
      </c>
      <c r="R50" s="499"/>
      <c r="S50" s="493"/>
      <c r="T50" s="493"/>
      <c r="U50" s="165">
        <f>'01-Mapa de riesgo-UO'!AW51</f>
        <v>0</v>
      </c>
      <c r="V50" s="165">
        <f>'01-Mapa de riesgo-UO'!AX51</f>
        <v>0</v>
      </c>
      <c r="W50" s="165">
        <f>IF(U50="COMPARTIR",'01-Mapa de riesgo-UO'!BA51, IF(U50=0, 0,$I$6))</f>
        <v>0</v>
      </c>
      <c r="X50" s="232"/>
      <c r="Y50" s="352"/>
      <c r="Z50" s="232"/>
      <c r="AA50" s="232"/>
      <c r="AB50" s="500"/>
    </row>
    <row r="51" spans="1:28" ht="51" customHeight="1" x14ac:dyDescent="0.2">
      <c r="A51" s="500"/>
      <c r="B51" s="489"/>
      <c r="C51" s="487"/>
      <c r="D51" s="488"/>
      <c r="E51" s="488"/>
      <c r="F51" s="488"/>
      <c r="G51" s="164">
        <f>'01-Mapa de riesgo-UO'!I52</f>
        <v>0</v>
      </c>
      <c r="H51" s="488"/>
      <c r="I51" s="451"/>
      <c r="J51" s="488"/>
      <c r="K51" s="497"/>
      <c r="L51" s="498"/>
      <c r="M51" s="233">
        <f>IF('01-Mapa de riesgo-UO'!S52="No existen", "No existe control para el riesgo",'01-Mapa de riesgo-UO'!W52)</f>
        <v>0</v>
      </c>
      <c r="N51" s="233">
        <f>'01-Mapa de riesgo-UO'!AB52</f>
        <v>0</v>
      </c>
      <c r="O51" s="233">
        <f>'01-Mapa de riesgo-UO'!AG52</f>
        <v>0</v>
      </c>
      <c r="P51" s="231">
        <f>'01-Mapa de riesgo-UO'!AL52</f>
        <v>0</v>
      </c>
      <c r="Q51" s="231">
        <f>'01-Mapa de riesgo-UO'!AP52</f>
        <v>0</v>
      </c>
      <c r="R51" s="499"/>
      <c r="S51" s="493"/>
      <c r="T51" s="493"/>
      <c r="U51" s="165">
        <f>'01-Mapa de riesgo-UO'!AW52</f>
        <v>0</v>
      </c>
      <c r="V51" s="165">
        <f>'01-Mapa de riesgo-UO'!AX52</f>
        <v>0</v>
      </c>
      <c r="W51" s="165">
        <f>IF(U51="COMPARTIR",'01-Mapa de riesgo-UO'!BA52, IF(U51=0, 0,$I$6))</f>
        <v>0</v>
      </c>
      <c r="X51" s="232"/>
      <c r="Y51" s="352"/>
      <c r="Z51" s="232"/>
      <c r="AA51" s="232"/>
      <c r="AB51" s="500"/>
    </row>
    <row r="52" spans="1:28" ht="51" customHeight="1" x14ac:dyDescent="0.2">
      <c r="A52" s="500">
        <v>15</v>
      </c>
      <c r="B52" s="489" t="str">
        <f>'01-Mapa de riesgo-UO'!D53</f>
        <v>ADMINISTRACIÓN_INSTITUCIONAL</v>
      </c>
      <c r="C52" s="487" t="str">
        <f>+'01-Mapa de riesgo-UO'!F53</f>
        <v>SI</v>
      </c>
      <c r="D52" s="488" t="str">
        <f>'01-Mapa de riesgo-UO'!J53</f>
        <v>Tecnológico</v>
      </c>
      <c r="E52" s="488" t="str">
        <f>'01-Mapa de riesgo-UO'!K53</f>
        <v>No disponibilidad de  los servidores que soportan las aplicaciones institucionales.</v>
      </c>
      <c r="F52" s="488" t="str">
        <f>'01-Mapa de riesgo-UO'!L53</f>
        <v>Debido a una falla en alguna de los elementos que proveen acceso al servidor o algunas de las partes de los servidores, se puede ver afectado el acceso a las aplicaciones que estén instaladas en dicho servidor</v>
      </c>
      <c r="G52" s="164" t="str">
        <f>'01-Mapa de riesgo-UO'!I53</f>
        <v>Daño físico en algunos de los servidores que alojan las aplicaciones institucionales</v>
      </c>
      <c r="H52" s="488" t="str">
        <f>'01-Mapa de riesgo-UO'!M53</f>
        <v xml:space="preserve">Falla en la prestación del servicio, paralisis de los servicios, retrasos en las actividades propias de las dependencias, mala imagen. </v>
      </c>
      <c r="I52" s="451" t="str">
        <f>'01-Mapa de riesgo-UO'!AT53</f>
        <v>MODERADO</v>
      </c>
      <c r="J52" s="488" t="str">
        <f>'01-Mapa de riesgo-UO'!AU53</f>
        <v xml:space="preserve">No. de minutos que los servidores estan disponibles/((365x24x60)/2)
</v>
      </c>
      <c r="K52" s="519">
        <v>0.99</v>
      </c>
      <c r="L52" s="498" t="s">
        <v>847</v>
      </c>
      <c r="M52" s="233" t="str">
        <f>IF('01-Mapa de riesgo-UO'!S53="No existen", "No existe control para el riesgo",'01-Mapa de riesgo-UO'!W53)</f>
        <v>Software de Monitoreo de los servidores y reestablecimiento de los mismos</v>
      </c>
      <c r="N52" s="233">
        <f>'01-Mapa de riesgo-UO'!AB53</f>
        <v>0</v>
      </c>
      <c r="O52" s="233" t="str">
        <f>'01-Mapa de riesgo-UO'!AG53</f>
        <v>Profesional I</v>
      </c>
      <c r="P52" s="231" t="str">
        <f>'01-Mapa de riesgo-UO'!AL53</f>
        <v>Diaria</v>
      </c>
      <c r="Q52" s="231" t="str">
        <f>'01-Mapa de riesgo-UO'!AP53</f>
        <v>Detectivo</v>
      </c>
      <c r="R52" s="499" t="str">
        <f>'01-Mapa de riesgo-UO'!AR53</f>
        <v>ACEPTABLE</v>
      </c>
      <c r="S52" s="493" t="s">
        <v>849</v>
      </c>
      <c r="T52" s="493"/>
      <c r="U52" s="165" t="str">
        <f>'01-Mapa de riesgo-UO'!AW53</f>
        <v>REDUCIR</v>
      </c>
      <c r="V52" s="165" t="str">
        <f>'01-Mapa de riesgo-UO'!AX53</f>
        <v>Monitoreo constante y contratos de soporte</v>
      </c>
      <c r="W52" s="165">
        <f>IF(U52="COMPARTIR",'01-Mapa de riesgo-UO'!BA53, IF(U52=0, 0,$I$6))</f>
        <v>0</v>
      </c>
      <c r="X52" s="232" t="s">
        <v>282</v>
      </c>
      <c r="Y52" s="352" t="s">
        <v>851</v>
      </c>
      <c r="Z52" s="232" t="s">
        <v>806</v>
      </c>
      <c r="AA52" s="232"/>
      <c r="AB52" s="500" t="s">
        <v>812</v>
      </c>
    </row>
    <row r="53" spans="1:28" ht="51" customHeight="1" x14ac:dyDescent="0.2">
      <c r="A53" s="500"/>
      <c r="B53" s="489"/>
      <c r="C53" s="487"/>
      <c r="D53" s="488"/>
      <c r="E53" s="488"/>
      <c r="F53" s="488"/>
      <c r="G53" s="164">
        <f>'01-Mapa de riesgo-UO'!I54</f>
        <v>0</v>
      </c>
      <c r="H53" s="488"/>
      <c r="I53" s="451"/>
      <c r="J53" s="488"/>
      <c r="K53" s="497"/>
      <c r="L53" s="498"/>
      <c r="M53" s="233">
        <f>IF('01-Mapa de riesgo-UO'!S54="No existen", "No existe control para el riesgo",'01-Mapa de riesgo-UO'!W54)</f>
        <v>0</v>
      </c>
      <c r="N53" s="233">
        <f>'01-Mapa de riesgo-UO'!AB54</f>
        <v>0</v>
      </c>
      <c r="O53" s="233">
        <f>'01-Mapa de riesgo-UO'!AG54</f>
        <v>0</v>
      </c>
      <c r="P53" s="231">
        <f>'01-Mapa de riesgo-UO'!AL54</f>
        <v>0</v>
      </c>
      <c r="Q53" s="231">
        <f>'01-Mapa de riesgo-UO'!AP54</f>
        <v>0</v>
      </c>
      <c r="R53" s="499"/>
      <c r="S53" s="502"/>
      <c r="T53" s="502"/>
      <c r="U53" s="165">
        <f>'01-Mapa de riesgo-UO'!AW54</f>
        <v>0</v>
      </c>
      <c r="V53" s="165">
        <f>'01-Mapa de riesgo-UO'!AX54</f>
        <v>0</v>
      </c>
      <c r="W53" s="165">
        <f>IF(U53="COMPARTIR",'01-Mapa de riesgo-UO'!BA54, IF(U53=0, 0,$I$6))</f>
        <v>0</v>
      </c>
      <c r="X53" s="232"/>
      <c r="Y53" s="232"/>
      <c r="Z53" s="232"/>
      <c r="AA53" s="232"/>
      <c r="AB53" s="500"/>
    </row>
    <row r="54" spans="1:28" ht="51" customHeight="1" x14ac:dyDescent="0.2">
      <c r="A54" s="500"/>
      <c r="B54" s="489"/>
      <c r="C54" s="487"/>
      <c r="D54" s="488"/>
      <c r="E54" s="488"/>
      <c r="F54" s="488"/>
      <c r="G54" s="164">
        <f>'01-Mapa de riesgo-UO'!I55</f>
        <v>0</v>
      </c>
      <c r="H54" s="488"/>
      <c r="I54" s="451"/>
      <c r="J54" s="488"/>
      <c r="K54" s="497"/>
      <c r="L54" s="498"/>
      <c r="M54" s="233">
        <f>IF('01-Mapa de riesgo-UO'!S55="No existen", "No existe control para el riesgo",'01-Mapa de riesgo-UO'!W55)</f>
        <v>0</v>
      </c>
      <c r="N54" s="233">
        <f>'01-Mapa de riesgo-UO'!AB55</f>
        <v>0</v>
      </c>
      <c r="O54" s="233">
        <f>'01-Mapa de riesgo-UO'!AG55</f>
        <v>0</v>
      </c>
      <c r="P54" s="231">
        <f>'01-Mapa de riesgo-UO'!AL55</f>
        <v>0</v>
      </c>
      <c r="Q54" s="231">
        <f>'01-Mapa de riesgo-UO'!AP55</f>
        <v>0</v>
      </c>
      <c r="R54" s="499"/>
      <c r="S54" s="502"/>
      <c r="T54" s="502"/>
      <c r="U54" s="165">
        <f>'01-Mapa de riesgo-UO'!AW55</f>
        <v>0</v>
      </c>
      <c r="V54" s="165">
        <f>'01-Mapa de riesgo-UO'!AX55</f>
        <v>0</v>
      </c>
      <c r="W54" s="165">
        <f>IF(U54="COMPARTIR",'01-Mapa de riesgo-UO'!BA55, IF(U54=0, 0,$I$6))</f>
        <v>0</v>
      </c>
      <c r="X54" s="232"/>
      <c r="Y54" s="232"/>
      <c r="Z54" s="232"/>
      <c r="AA54" s="232"/>
      <c r="AB54" s="500"/>
    </row>
    <row r="55" spans="1:28" ht="51" customHeight="1" x14ac:dyDescent="0.2">
      <c r="A55" s="500">
        <v>16</v>
      </c>
      <c r="B55" s="489" t="str">
        <f>'01-Mapa de riesgo-UO'!D56</f>
        <v>ADMINISTRACIÓN_INSTITUCIONAL</v>
      </c>
      <c r="C55" s="487" t="str">
        <f>+'01-Mapa de riesgo-UO'!F56</f>
        <v>SI</v>
      </c>
      <c r="D55" s="488" t="str">
        <f>'01-Mapa de riesgo-UO'!J56</f>
        <v>Operacional</v>
      </c>
      <c r="E55" s="488" t="str">
        <f>'01-Mapa de riesgo-UO'!K56</f>
        <v>Incumplimiento de los plazos dispuestos por Colombia Compra Eficiente para publicar en el Secop II</v>
      </c>
      <c r="F55" s="488" t="str">
        <f>'01-Mapa de riesgo-UO'!L56</f>
        <v>Demora de mas de tres dias habiles para cargar la documetacion contractual en la plataforma SECOP II</v>
      </c>
      <c r="G55" s="164" t="str">
        <f>'01-Mapa de riesgo-UO'!I56</f>
        <v>Falta de seguimiento a los procesos de contratación.</v>
      </c>
      <c r="H55" s="488" t="str">
        <f>'01-Mapa de riesgo-UO'!M56</f>
        <v>Investigación disciplinaria por omisión (establecidos por la ley y las circulares de Colombia Compra)</v>
      </c>
      <c r="I55" s="451" t="str">
        <f>'01-Mapa de riesgo-UO'!AT56</f>
        <v>MODERADO</v>
      </c>
      <c r="J55" s="488" t="str">
        <f>'01-Mapa de riesgo-UO'!AU56</f>
        <v>Número de publicaciones en el Secop II extemporaneas o no efectuadas.</v>
      </c>
      <c r="K55" s="519">
        <v>2.0000000000000001E-4</v>
      </c>
      <c r="L55" s="498" t="s">
        <v>852</v>
      </c>
      <c r="M55" s="233" t="str">
        <f>IF('01-Mapa de riesgo-UO'!S56="No existen", "No existe control para el riesgo",'01-Mapa de riesgo-UO'!W56)</f>
        <v>Plataforma SECOP II</v>
      </c>
      <c r="N55" s="233">
        <f>'01-Mapa de riesgo-UO'!AB56</f>
        <v>0</v>
      </c>
      <c r="O55" s="233" t="str">
        <f>'01-Mapa de riesgo-UO'!AG56</f>
        <v>ABOGADOS
AUXILIARES</v>
      </c>
      <c r="P55" s="231" t="str">
        <f>'01-Mapa de riesgo-UO'!AL56</f>
        <v>Diaria</v>
      </c>
      <c r="Q55" s="231" t="str">
        <f>'01-Mapa de riesgo-UO'!AP56</f>
        <v>Preventivo</v>
      </c>
      <c r="R55" s="499" t="str">
        <f>'01-Mapa de riesgo-UO'!AR56</f>
        <v>FUERTE</v>
      </c>
      <c r="S55" s="493" t="s">
        <v>853</v>
      </c>
      <c r="T55" s="493"/>
      <c r="U55" s="165" t="str">
        <f>'01-Mapa de riesgo-UO'!AW56</f>
        <v>COMPARTIR</v>
      </c>
      <c r="V55" s="165" t="str">
        <f>'01-Mapa de riesgo-UO'!AX56</f>
        <v xml:space="preserve">Sensibilización sobre los plazos establecidos por Gestión de la Contratación </v>
      </c>
      <c r="W55" s="165" t="str">
        <f>IF(U55="COMPARTIR",'01-Mapa de riesgo-UO'!BA56, IF(U55=0, 0,$I$6))</f>
        <v>Juridica
Compras</v>
      </c>
      <c r="X55" s="232" t="s">
        <v>282</v>
      </c>
      <c r="Y55" s="352" t="s">
        <v>854</v>
      </c>
      <c r="Z55" s="232" t="s">
        <v>806</v>
      </c>
      <c r="AA55" s="232"/>
      <c r="AB55" s="500" t="s">
        <v>825</v>
      </c>
    </row>
    <row r="56" spans="1:28" ht="51" customHeight="1" x14ac:dyDescent="0.2">
      <c r="A56" s="500"/>
      <c r="B56" s="489"/>
      <c r="C56" s="487"/>
      <c r="D56" s="488"/>
      <c r="E56" s="488"/>
      <c r="F56" s="488"/>
      <c r="G56" s="164" t="str">
        <f>'01-Mapa de riesgo-UO'!I57</f>
        <v>Error u omisión en la divulgación y/o publicación de información contractual</v>
      </c>
      <c r="H56" s="488"/>
      <c r="I56" s="451"/>
      <c r="J56" s="488"/>
      <c r="K56" s="497"/>
      <c r="L56" s="498"/>
      <c r="M56" s="233">
        <f>IF('01-Mapa de riesgo-UO'!S57="No existen", "No existe control para el riesgo",'01-Mapa de riesgo-UO'!W57)</f>
        <v>0</v>
      </c>
      <c r="N56" s="233">
        <f>'01-Mapa de riesgo-UO'!AB57</f>
        <v>0</v>
      </c>
      <c r="O56" s="233">
        <f>'01-Mapa de riesgo-UO'!AG57</f>
        <v>0</v>
      </c>
      <c r="P56" s="231">
        <f>'01-Mapa de riesgo-UO'!AL57</f>
        <v>0</v>
      </c>
      <c r="Q56" s="231">
        <f>'01-Mapa de riesgo-UO'!AP57</f>
        <v>0</v>
      </c>
      <c r="R56" s="499"/>
      <c r="S56" s="493"/>
      <c r="T56" s="493"/>
      <c r="U56" s="165">
        <f>'01-Mapa de riesgo-UO'!AW57</f>
        <v>0</v>
      </c>
      <c r="V56" s="165">
        <f>'01-Mapa de riesgo-UO'!AX57</f>
        <v>0</v>
      </c>
      <c r="W56" s="165">
        <f>IF(U56="COMPARTIR",'01-Mapa de riesgo-UO'!BA57, IF(U56=0, 0,$I$6))</f>
        <v>0</v>
      </c>
      <c r="X56" s="232"/>
      <c r="Y56" s="232"/>
      <c r="Z56" s="232"/>
      <c r="AA56" s="232"/>
      <c r="AB56" s="500"/>
    </row>
    <row r="57" spans="1:28" ht="51" customHeight="1" x14ac:dyDescent="0.2">
      <c r="A57" s="500"/>
      <c r="B57" s="489"/>
      <c r="C57" s="487"/>
      <c r="D57" s="488"/>
      <c r="E57" s="488"/>
      <c r="F57" s="488"/>
      <c r="G57" s="164">
        <f>'01-Mapa de riesgo-UO'!I58</f>
        <v>0</v>
      </c>
      <c r="H57" s="488"/>
      <c r="I57" s="451"/>
      <c r="J57" s="488"/>
      <c r="K57" s="497"/>
      <c r="L57" s="498"/>
      <c r="M57" s="233">
        <f>IF('01-Mapa de riesgo-UO'!S58="No existen", "No existe control para el riesgo",'01-Mapa de riesgo-UO'!W58)</f>
        <v>0</v>
      </c>
      <c r="N57" s="233">
        <f>'01-Mapa de riesgo-UO'!AB58</f>
        <v>0</v>
      </c>
      <c r="O57" s="233">
        <f>'01-Mapa de riesgo-UO'!AG58</f>
        <v>0</v>
      </c>
      <c r="P57" s="231">
        <f>'01-Mapa de riesgo-UO'!AL58</f>
        <v>0</v>
      </c>
      <c r="Q57" s="231">
        <f>'01-Mapa de riesgo-UO'!AP58</f>
        <v>0</v>
      </c>
      <c r="R57" s="499"/>
      <c r="S57" s="493"/>
      <c r="T57" s="493"/>
      <c r="U57" s="165">
        <f>'01-Mapa de riesgo-UO'!AW58</f>
        <v>0</v>
      </c>
      <c r="V57" s="165">
        <f>'01-Mapa de riesgo-UO'!AX58</f>
        <v>0</v>
      </c>
      <c r="W57" s="165">
        <f>IF(U57="COMPARTIR",'01-Mapa de riesgo-UO'!BA58, IF(U57=0, 0,$I$6))</f>
        <v>0</v>
      </c>
      <c r="X57" s="232"/>
      <c r="Y57" s="232"/>
      <c r="Z57" s="232"/>
      <c r="AA57" s="232"/>
      <c r="AB57" s="500"/>
    </row>
    <row r="58" spans="1:28" ht="51" customHeight="1" x14ac:dyDescent="0.2">
      <c r="A58" s="500">
        <v>17</v>
      </c>
      <c r="B58" s="489" t="str">
        <f>'01-Mapa de riesgo-UO'!D59</f>
        <v>CONTROL_SEGUIMIENTO</v>
      </c>
      <c r="C58" s="487" t="str">
        <f>+'01-Mapa de riesgo-UO'!F59</f>
        <v>SI</v>
      </c>
      <c r="D58" s="488" t="str">
        <f>'01-Mapa de riesgo-UO'!J59</f>
        <v>Corrupción</v>
      </c>
      <c r="E58" s="488" t="str">
        <f>'01-Mapa de riesgo-UO'!K59</f>
        <v>Favorecimiento en informes de auditoria o evaluación por intereses personales</v>
      </c>
      <c r="F58" s="488" t="str">
        <f>'01-Mapa de riesgo-UO'!L59</f>
        <v>Manipulación de informes de control interno, a través de la omisión de posibles actos de corrupción o irregularidades administrativas</v>
      </c>
      <c r="G58" s="164" t="str">
        <f>'01-Mapa de riesgo-UO'!I59</f>
        <v>Personal no idóneo que no atiende los valores de la institución o del servicio público</v>
      </c>
      <c r="H58" s="488" t="str">
        <f>'01-Mapa de riesgo-UO'!M59</f>
        <v>Información deficiente para la alta dirección que permita tomar decisiones para la mejora
Investigaciones disciplinarias
Afectación del buen nombre y reconocimiento de la Universidad</v>
      </c>
      <c r="I58" s="451" t="str">
        <f>'01-Mapa de riesgo-UO'!AT59</f>
        <v>LEVE</v>
      </c>
      <c r="J58" s="488" t="str">
        <f>'01-Mapa de riesgo-UO'!AU59</f>
        <v>No. De  investigaciones al personal de control interno derivadas de hechos de corrupción</v>
      </c>
      <c r="K58" s="501">
        <v>0</v>
      </c>
      <c r="L58" s="498" t="s">
        <v>855</v>
      </c>
      <c r="M58" s="233" t="str">
        <f>IF('01-Mapa de riesgo-UO'!S59="No existen", "No existe control para el riesgo",'01-Mapa de riesgo-UO'!W59)</f>
        <v>Verificacion de la aplicación del Manual de auditoria que incluye el marco ético para la auditoria interna en la Universidad</v>
      </c>
      <c r="N58" s="233">
        <f>'01-Mapa de riesgo-UO'!AB59</f>
        <v>0</v>
      </c>
      <c r="O58" s="233" t="str">
        <f>'01-Mapa de riesgo-UO'!AG59</f>
        <v>Jefe de Control Interno</v>
      </c>
      <c r="P58" s="231" t="str">
        <f>'01-Mapa de riesgo-UO'!AL59</f>
        <v>No definida</v>
      </c>
      <c r="Q58" s="231" t="str">
        <f>'01-Mapa de riesgo-UO'!AP59</f>
        <v>Preventivo</v>
      </c>
      <c r="R58" s="499" t="str">
        <f>'01-Mapa de riesgo-UO'!AR59</f>
        <v>ACEPTABLE</v>
      </c>
      <c r="S58" s="493" t="s">
        <v>856</v>
      </c>
      <c r="T58" s="493"/>
      <c r="U58" s="165" t="str">
        <f>'01-Mapa de riesgo-UO'!AW59</f>
        <v>ASUMIR</v>
      </c>
      <c r="V58" s="165">
        <f>'01-Mapa de riesgo-UO'!AX59</f>
        <v>0</v>
      </c>
      <c r="W58" s="165">
        <f>IF(U58="COMPARTIR",'01-Mapa de riesgo-UO'!BA59, IF(U58=0, 0,$I$6))</f>
        <v>0</v>
      </c>
      <c r="X58" s="232"/>
      <c r="Y58" s="232"/>
      <c r="Z58" s="232"/>
      <c r="AA58" s="232"/>
      <c r="AB58" s="500" t="s">
        <v>825</v>
      </c>
    </row>
    <row r="59" spans="1:28" ht="51" customHeight="1" x14ac:dyDescent="0.2">
      <c r="A59" s="500"/>
      <c r="B59" s="489"/>
      <c r="C59" s="487"/>
      <c r="D59" s="488"/>
      <c r="E59" s="488"/>
      <c r="F59" s="488"/>
      <c r="G59" s="164" t="str">
        <f>'01-Mapa de riesgo-UO'!I60</f>
        <v>Presión externa  al personal de control interno para favorecer a terceros</v>
      </c>
      <c r="H59" s="488"/>
      <c r="I59" s="451"/>
      <c r="J59" s="488"/>
      <c r="K59" s="497"/>
      <c r="L59" s="498"/>
      <c r="M59" s="233" t="str">
        <f>IF('01-Mapa de riesgo-UO'!S60="No existen", "No existe control para el riesgo",'01-Mapa de riesgo-UO'!W60)</f>
        <v>Verificacion de la aplicación de Procedimientos documentados de auditoria de control interno en el sistema integral de gestión</v>
      </c>
      <c r="N59" s="233">
        <f>'01-Mapa de riesgo-UO'!AB60</f>
        <v>0</v>
      </c>
      <c r="O59" s="233" t="str">
        <f>'01-Mapa de riesgo-UO'!AG60</f>
        <v>Jefe de Control Interno</v>
      </c>
      <c r="P59" s="231" t="str">
        <f>'01-Mapa de riesgo-UO'!AL60</f>
        <v>Mensual</v>
      </c>
      <c r="Q59" s="231" t="str">
        <f>'01-Mapa de riesgo-UO'!AP60</f>
        <v>Preventivo</v>
      </c>
      <c r="R59" s="499"/>
      <c r="S59" s="493" t="s">
        <v>857</v>
      </c>
      <c r="T59" s="493"/>
      <c r="U59" s="165" t="str">
        <f>'01-Mapa de riesgo-UO'!AW60</f>
        <v>ASUMIR</v>
      </c>
      <c r="V59" s="165">
        <f>'01-Mapa de riesgo-UO'!AX60</f>
        <v>0</v>
      </c>
      <c r="W59" s="165">
        <f>IF(U59="COMPARTIR",'01-Mapa de riesgo-UO'!BA60, IF(U59=0, 0,$I$6))</f>
        <v>0</v>
      </c>
      <c r="X59" s="232"/>
      <c r="Y59" s="232"/>
      <c r="Z59" s="232"/>
      <c r="AA59" s="232"/>
      <c r="AB59" s="500"/>
    </row>
    <row r="60" spans="1:28" ht="51" customHeight="1" x14ac:dyDescent="0.2">
      <c r="A60" s="500"/>
      <c r="B60" s="489"/>
      <c r="C60" s="487"/>
      <c r="D60" s="488"/>
      <c r="E60" s="488"/>
      <c r="F60" s="488"/>
      <c r="G60" s="164">
        <f>'01-Mapa de riesgo-UO'!I61</f>
        <v>0</v>
      </c>
      <c r="H60" s="488"/>
      <c r="I60" s="451"/>
      <c r="J60" s="488"/>
      <c r="K60" s="497"/>
      <c r="L60" s="498"/>
      <c r="M60" s="233">
        <f>IF('01-Mapa de riesgo-UO'!S61="No existen", "No existe control para el riesgo",'01-Mapa de riesgo-UO'!W61)</f>
        <v>0</v>
      </c>
      <c r="N60" s="233">
        <f>'01-Mapa de riesgo-UO'!AB61</f>
        <v>0</v>
      </c>
      <c r="O60" s="233">
        <f>'01-Mapa de riesgo-UO'!AG61</f>
        <v>0</v>
      </c>
      <c r="P60" s="231">
        <f>'01-Mapa de riesgo-UO'!AL61</f>
        <v>0</v>
      </c>
      <c r="Q60" s="231">
        <f>'01-Mapa de riesgo-UO'!AP61</f>
        <v>0</v>
      </c>
      <c r="R60" s="499"/>
      <c r="S60" s="493"/>
      <c r="T60" s="493"/>
      <c r="U60" s="165" t="str">
        <f>'01-Mapa de riesgo-UO'!AW61</f>
        <v>ASUMIR</v>
      </c>
      <c r="V60" s="165">
        <f>'01-Mapa de riesgo-UO'!AX61</f>
        <v>0</v>
      </c>
      <c r="W60" s="165">
        <f>IF(U60="COMPARTIR",'01-Mapa de riesgo-UO'!BA61, IF(U60=0, 0,$I$6))</f>
        <v>0</v>
      </c>
      <c r="X60" s="232"/>
      <c r="Y60" s="232"/>
      <c r="Z60" s="232"/>
      <c r="AA60" s="232"/>
      <c r="AB60" s="500"/>
    </row>
    <row r="61" spans="1:28" ht="51" customHeight="1" x14ac:dyDescent="0.2">
      <c r="A61" s="500">
        <v>18</v>
      </c>
      <c r="B61" s="489" t="str">
        <f>'01-Mapa de riesgo-UO'!D62</f>
        <v>DIRECCIONAMIENTO_INSTITUCIONAL</v>
      </c>
      <c r="C61" s="487" t="str">
        <f>+'01-Mapa de riesgo-UO'!F62</f>
        <v>SI</v>
      </c>
      <c r="D61" s="488" t="str">
        <f>'01-Mapa de riesgo-UO'!J62</f>
        <v>Estratégico</v>
      </c>
      <c r="E61" s="488" t="str">
        <f>'01-Mapa de riesgo-UO'!K62</f>
        <v>No cumplimiento del Proyecto Educativo Institucional y las orientaciones institucionales para la renovación curricular.</v>
      </c>
      <c r="F61" s="488" t="str">
        <f>'01-Mapa de riesgo-UO'!L62</f>
        <v>Que el Proyecto Educativo Institucional- PEI y, los documentos institucionales para la renovaicón curricular se queden como un documento escrito y no se haga realidad.</v>
      </c>
      <c r="G61" s="164" t="str">
        <f>'01-Mapa de riesgo-UO'!I59</f>
        <v>Personal no idóneo que no atiende los valores de la institución o del servicio público</v>
      </c>
      <c r="H61" s="488" t="str">
        <f>'01-Mapa de riesgo-UO'!M62</f>
        <v>Currículos desactualizados que no responden a los lineamientos institucionales, a las necesidades del contexto y, los desarrollos científicos de las disciplinas.
Estudiantes con bajas competencias en formación humana, pensamiento crítico, ciudadanía y democracia y, compromiso con la sostenibilidad ambiental.
Egresados sin la identidad institucional de la UTP</v>
      </c>
      <c r="I61" s="451" t="str">
        <f>'01-Mapa de riesgo-UO'!AT62</f>
        <v>MODERADO</v>
      </c>
      <c r="J61" s="488" t="str">
        <f>'01-Mapa de riesgo-UO'!AU62</f>
        <v># de programas académicos con currículos actualizados/ Meta propuesta de programas académicos con currículos actualizados</v>
      </c>
      <c r="K61" s="501">
        <v>0.77</v>
      </c>
      <c r="L61" s="498" t="s">
        <v>858</v>
      </c>
      <c r="M61" s="233" t="str">
        <f>IF('01-Mapa de riesgo-UO'!S62="No existen", "No existe control para el riesgo",'01-Mapa de riesgo-UO'!W62)</f>
        <v>Registro de las sesiones de acompañamiento a los programas académicos.
Informe de acompañamiento a los programas académicos</v>
      </c>
      <c r="N61" s="233">
        <f>'01-Mapa de riesgo-UO'!AB62</f>
        <v>0</v>
      </c>
      <c r="O61" s="233" t="str">
        <f>'01-Mapa de riesgo-UO'!AG62</f>
        <v>Contratista:</v>
      </c>
      <c r="P61" s="231" t="str">
        <f>'01-Mapa de riesgo-UO'!AL62</f>
        <v>Anual</v>
      </c>
      <c r="Q61" s="231" t="str">
        <f>'01-Mapa de riesgo-UO'!AP62</f>
        <v>Preventivo</v>
      </c>
      <c r="R61" s="499" t="str">
        <f>'01-Mapa de riesgo-UO'!AR62</f>
        <v>ACEPTABLE</v>
      </c>
      <c r="S61" s="493" t="s">
        <v>859</v>
      </c>
      <c r="T61" s="493"/>
      <c r="U61" s="165" t="str">
        <f>'01-Mapa de riesgo-UO'!AW62</f>
        <v>COMPARTIR</v>
      </c>
      <c r="V61" s="165" t="str">
        <f>'01-Mapa de riesgo-UO'!AX62</f>
        <v>Renovación curricular</v>
      </c>
      <c r="W61" s="165" t="str">
        <f>IF(U61="COMPARTIR",'01-Mapa de riesgo-UO'!BA62, IF(U61=0, 0,$I$6))</f>
        <v>Vicerrecotia Académica
Facultades</v>
      </c>
      <c r="X61" s="232" t="s">
        <v>282</v>
      </c>
      <c r="Y61" s="352" t="s">
        <v>861</v>
      </c>
      <c r="Z61" s="232" t="s">
        <v>806</v>
      </c>
      <c r="AA61" s="232"/>
      <c r="AB61" s="500" t="s">
        <v>825</v>
      </c>
    </row>
    <row r="62" spans="1:28" ht="51" customHeight="1" x14ac:dyDescent="0.2">
      <c r="A62" s="500"/>
      <c r="B62" s="489"/>
      <c r="C62" s="487"/>
      <c r="D62" s="488"/>
      <c r="E62" s="488"/>
      <c r="F62" s="488"/>
      <c r="G62" s="164" t="str">
        <f>'01-Mapa de riesgo-UO'!I60</f>
        <v>Presión externa  al personal de control interno para favorecer a terceros</v>
      </c>
      <c r="H62" s="488"/>
      <c r="I62" s="451"/>
      <c r="J62" s="488"/>
      <c r="K62" s="497"/>
      <c r="L62" s="498"/>
      <c r="M62" s="233">
        <f>IF('01-Mapa de riesgo-UO'!S63="No existen", "No existe control para el riesgo",'01-Mapa de riesgo-UO'!W63)</f>
        <v>0</v>
      </c>
      <c r="N62" s="233">
        <f>'01-Mapa de riesgo-UO'!AB63</f>
        <v>0</v>
      </c>
      <c r="O62" s="233">
        <f>'01-Mapa de riesgo-UO'!AG63</f>
        <v>0</v>
      </c>
      <c r="P62" s="231">
        <f>'01-Mapa de riesgo-UO'!AL63</f>
        <v>0</v>
      </c>
      <c r="Q62" s="231">
        <f>'01-Mapa de riesgo-UO'!AP63</f>
        <v>0</v>
      </c>
      <c r="R62" s="499"/>
      <c r="S62" s="493" t="s">
        <v>860</v>
      </c>
      <c r="T62" s="493"/>
      <c r="U62" s="165">
        <f>'01-Mapa de riesgo-UO'!AW63</f>
        <v>0</v>
      </c>
      <c r="V62" s="165">
        <f>'01-Mapa de riesgo-UO'!AX63</f>
        <v>0</v>
      </c>
      <c r="W62" s="165">
        <f>IF(U62="COMPARTIR",'01-Mapa de riesgo-UO'!BA63, IF(U62=0, 0,$I$6))</f>
        <v>0</v>
      </c>
      <c r="X62" s="232"/>
      <c r="Y62" s="232"/>
      <c r="Z62" s="232"/>
      <c r="AA62" s="232"/>
      <c r="AB62" s="500"/>
    </row>
    <row r="63" spans="1:28" ht="51" customHeight="1" x14ac:dyDescent="0.2">
      <c r="A63" s="500"/>
      <c r="B63" s="489"/>
      <c r="C63" s="487"/>
      <c r="D63" s="488"/>
      <c r="E63" s="488"/>
      <c r="F63" s="488"/>
      <c r="G63" s="164">
        <f>'01-Mapa de riesgo-UO'!I61</f>
        <v>0</v>
      </c>
      <c r="H63" s="488"/>
      <c r="I63" s="451"/>
      <c r="J63" s="488"/>
      <c r="K63" s="497"/>
      <c r="L63" s="498"/>
      <c r="M63" s="233">
        <f>IF('01-Mapa de riesgo-UO'!S64="No existen", "No existe control para el riesgo",'01-Mapa de riesgo-UO'!W64)</f>
        <v>0</v>
      </c>
      <c r="N63" s="233">
        <f>'01-Mapa de riesgo-UO'!AB64</f>
        <v>0</v>
      </c>
      <c r="O63" s="233">
        <f>'01-Mapa de riesgo-UO'!AG64</f>
        <v>0</v>
      </c>
      <c r="P63" s="231">
        <f>'01-Mapa de riesgo-UO'!AL64</f>
        <v>0</v>
      </c>
      <c r="Q63" s="231">
        <f>'01-Mapa de riesgo-UO'!AP64</f>
        <v>0</v>
      </c>
      <c r="R63" s="499"/>
      <c r="S63" s="493"/>
      <c r="T63" s="493"/>
      <c r="U63" s="165">
        <f>'01-Mapa de riesgo-UO'!AW64</f>
        <v>0</v>
      </c>
      <c r="V63" s="165">
        <f>'01-Mapa de riesgo-UO'!AX64</f>
        <v>0</v>
      </c>
      <c r="W63" s="165">
        <f>IF(U63="COMPARTIR",'01-Mapa de riesgo-UO'!BA64, IF(U63=0, 0,$I$6))</f>
        <v>0</v>
      </c>
      <c r="X63" s="232"/>
      <c r="Y63" s="232"/>
      <c r="Z63" s="232"/>
      <c r="AA63" s="232"/>
      <c r="AB63" s="500"/>
    </row>
    <row r="64" spans="1:28" ht="51" customHeight="1" x14ac:dyDescent="0.2">
      <c r="A64" s="500">
        <v>19</v>
      </c>
      <c r="B64" s="489" t="str">
        <f>'01-Mapa de riesgo-UO'!D65</f>
        <v>DOCENCIA</v>
      </c>
      <c r="C64" s="487" t="str">
        <f>+'01-Mapa de riesgo-UO'!F65</f>
        <v>SI</v>
      </c>
      <c r="D64" s="488" t="str">
        <f>'01-Mapa de riesgo-UO'!J65</f>
        <v>Corrupción</v>
      </c>
      <c r="E64" s="488" t="str">
        <f>'01-Mapa de riesgo-UO'!K65</f>
        <v>Error en la expedición de certificados de estudios que solicitan los estudiantes con información especial</v>
      </c>
      <c r="F64" s="488" t="str">
        <f>'01-Mapa de riesgo-UO'!L65</f>
        <v>Omisión, inexactitud o adulteración  de información en los certificados de estudios con información especial expedidos por la Universidad</v>
      </c>
      <c r="G64" s="164" t="str">
        <f>'01-Mapa de riesgo-UO'!I62</f>
        <v>Incumplimiento de las normas que reglamentan el PEI como carta de navegación académica y, las orientaciones institucionales para el diseño y renovación curricular de los programas académicos en la Universidad.</v>
      </c>
      <c r="H64" s="488" t="str">
        <f>'01-Mapa de riesgo-UO'!M65</f>
        <v>1. Expedición de certificados de estudios fuera de los lineamientos establecidos en normas internas vigente
2. . Estudiante certificado con información que no corresponde a su historial académico
3. Expedición de certificados que no son competencia de Admisiones, Registro y Control Académico 
4. Afectación del buen nombre de la Universidad y la credibilidad de la Dependencia</v>
      </c>
      <c r="I64" s="451" t="str">
        <f>'01-Mapa de riesgo-UO'!AT65</f>
        <v>LEVE</v>
      </c>
      <c r="J64" s="488" t="str">
        <f>'01-Mapa de riesgo-UO'!AU65</f>
        <v>No. De hallazgos en la revisión</v>
      </c>
      <c r="K64" s="496">
        <v>0</v>
      </c>
      <c r="L64" s="498" t="s">
        <v>862</v>
      </c>
      <c r="M64" s="233" t="str">
        <f>IF('01-Mapa de riesgo-UO'!S65="No existen", "No existe control para el riesgo",'01-Mapa de riesgo-UO'!W65)</f>
        <v>Matriz de Seguimiento y control a los certificados académicos</v>
      </c>
      <c r="N64" s="233">
        <f>'01-Mapa de riesgo-UO'!AB65</f>
        <v>0</v>
      </c>
      <c r="O64" s="233" t="str">
        <f>'01-Mapa de riesgo-UO'!AG65</f>
        <v>Ejecutivo 26
Asistencial 23
Asistencial III - Pregrado y Posgrado
Técnico 18
Asistencial III - Certificados</v>
      </c>
      <c r="P64" s="231" t="str">
        <f>'01-Mapa de riesgo-UO'!AL65</f>
        <v>Mensual</v>
      </c>
      <c r="Q64" s="231" t="str">
        <f>'01-Mapa de riesgo-UO'!AP65</f>
        <v>Preventivo</v>
      </c>
      <c r="R64" s="499" t="str">
        <f>'01-Mapa de riesgo-UO'!AR65</f>
        <v>FUERTE</v>
      </c>
      <c r="S64" s="493" t="s">
        <v>863</v>
      </c>
      <c r="T64" s="493"/>
      <c r="U64" s="165" t="str">
        <f>'01-Mapa de riesgo-UO'!AW65</f>
        <v>ASUMIR</v>
      </c>
      <c r="V64" s="165">
        <f>'01-Mapa de riesgo-UO'!AX65</f>
        <v>0</v>
      </c>
      <c r="W64" s="165">
        <f>IF(U64="COMPARTIR",'01-Mapa de riesgo-UO'!BA65, IF(U64=0, 0,$I$6))</f>
        <v>0</v>
      </c>
      <c r="X64" s="232"/>
      <c r="Y64" s="232"/>
      <c r="Z64" s="232"/>
      <c r="AA64" s="232"/>
      <c r="AB64" s="500" t="s">
        <v>812</v>
      </c>
    </row>
    <row r="65" spans="1:28" ht="51" customHeight="1" x14ac:dyDescent="0.2">
      <c r="A65" s="500"/>
      <c r="B65" s="489"/>
      <c r="C65" s="487"/>
      <c r="D65" s="488"/>
      <c r="E65" s="488"/>
      <c r="F65" s="488"/>
      <c r="G65" s="164" t="str">
        <f>'01-Mapa de riesgo-UO'!I63</f>
        <v>Que la comunidad educativa no entienda como pueden aplicar en los programas académicos y en las prácticas educativas los lineamientos expuestos en el PEI y las orientaciones institucionales para la renovación curricular, esto debido a la baja formación de los docentes en temas curriculares, en pedagogía y en didáctica.</v>
      </c>
      <c r="H65" s="488"/>
      <c r="I65" s="451"/>
      <c r="J65" s="488"/>
      <c r="K65" s="497"/>
      <c r="L65" s="498"/>
      <c r="M65" s="233" t="str">
        <f>IF('01-Mapa de riesgo-UO'!S66="No existen", "No existe control para el riesgo",'01-Mapa de riesgo-UO'!W66)</f>
        <v>Reuniones y actas de revisión de certificados acádemicos</v>
      </c>
      <c r="N65" s="233">
        <f>'01-Mapa de riesgo-UO'!AB66</f>
        <v>0</v>
      </c>
      <c r="O65" s="233" t="str">
        <f>'01-Mapa de riesgo-UO'!AG66</f>
        <v>Ejecutivo 26
Asistencial 23
Asistencial III - Pregrado y Posgrado
Técnico 18
Asistencial III - Certificados</v>
      </c>
      <c r="P65" s="231" t="str">
        <f>'01-Mapa de riesgo-UO'!AL66</f>
        <v>Mensual</v>
      </c>
      <c r="Q65" s="231" t="str">
        <f>'01-Mapa de riesgo-UO'!AP66</f>
        <v>Preventivo</v>
      </c>
      <c r="R65" s="499"/>
      <c r="S65" s="493" t="s">
        <v>864</v>
      </c>
      <c r="T65" s="493"/>
      <c r="U65" s="165" t="str">
        <f>'01-Mapa de riesgo-UO'!AW66</f>
        <v>ASUMIR</v>
      </c>
      <c r="V65" s="165">
        <f>'01-Mapa de riesgo-UO'!AX66</f>
        <v>0</v>
      </c>
      <c r="W65" s="165">
        <f>IF(U65="COMPARTIR",'01-Mapa de riesgo-UO'!BA66, IF(U65=0, 0,$I$6))</f>
        <v>0</v>
      </c>
      <c r="X65" s="232"/>
      <c r="Y65" s="232"/>
      <c r="Z65" s="232"/>
      <c r="AA65" s="232"/>
      <c r="AB65" s="500"/>
    </row>
    <row r="66" spans="1:28" ht="51" customHeight="1" x14ac:dyDescent="0.2">
      <c r="A66" s="500"/>
      <c r="B66" s="489"/>
      <c r="C66" s="487"/>
      <c r="D66" s="488"/>
      <c r="E66" s="488"/>
      <c r="F66" s="488"/>
      <c r="G66" s="164" t="str">
        <f>'01-Mapa de riesgo-UO'!I64</f>
        <v>No disponer de los recursos requeridospara la implemetación de propuestas curriculares y prácticas educativas innovadoras, flexibles, pertinentes e integradoras, lo cual impediría el cumplimiento de los lineamientos.</v>
      </c>
      <c r="H66" s="488"/>
      <c r="I66" s="451"/>
      <c r="J66" s="488"/>
      <c r="K66" s="497"/>
      <c r="L66" s="498"/>
      <c r="M66" s="233" t="str">
        <f>IF('01-Mapa de riesgo-UO'!S67="No existen", "No existe control para el riesgo",'01-Mapa de riesgo-UO'!W67)</f>
        <v>Automatizar los certificados, para que estos sean expedidos por el sistema de Información</v>
      </c>
      <c r="N66" s="233">
        <f>'01-Mapa de riesgo-UO'!AB67</f>
        <v>0</v>
      </c>
      <c r="O66" s="233" t="str">
        <f>'01-Mapa de riesgo-UO'!AG67</f>
        <v>Ejecutivo 26
Asistencial III - Certificados</v>
      </c>
      <c r="P66" s="231" t="str">
        <f>'01-Mapa de riesgo-UO'!AL67</f>
        <v>Mensual</v>
      </c>
      <c r="Q66" s="231" t="str">
        <f>'01-Mapa de riesgo-UO'!AP67</f>
        <v>Preventivo</v>
      </c>
      <c r="R66" s="499"/>
      <c r="S66" s="493" t="s">
        <v>865</v>
      </c>
      <c r="T66" s="493"/>
      <c r="U66" s="165" t="str">
        <f>'01-Mapa de riesgo-UO'!AW67</f>
        <v>ASUMIR</v>
      </c>
      <c r="V66" s="165">
        <f>'01-Mapa de riesgo-UO'!AX67</f>
        <v>0</v>
      </c>
      <c r="W66" s="165">
        <f>IF(U66="COMPARTIR",'01-Mapa de riesgo-UO'!BA67, IF(U66=0, 0,$I$6))</f>
        <v>0</v>
      </c>
      <c r="X66" s="232"/>
      <c r="Y66" s="232"/>
      <c r="Z66" s="232"/>
      <c r="AA66" s="232"/>
      <c r="AB66" s="500"/>
    </row>
    <row r="67" spans="1:28" x14ac:dyDescent="0.2">
      <c r="A67" s="20"/>
      <c r="B67" s="20"/>
      <c r="C67" s="20"/>
      <c r="D67" s="21"/>
      <c r="E67" s="21"/>
      <c r="F67" s="21"/>
      <c r="G67" s="21"/>
      <c r="H67" s="21"/>
      <c r="I67" s="21"/>
      <c r="J67" s="20"/>
      <c r="K67" s="20"/>
      <c r="L67" s="20"/>
      <c r="M67" s="20"/>
      <c r="N67" s="20"/>
      <c r="O67" s="20"/>
      <c r="P67" s="20"/>
      <c r="Q67" s="20"/>
      <c r="R67" s="520"/>
      <c r="S67" s="20"/>
      <c r="T67" s="20"/>
      <c r="U67" s="20"/>
      <c r="V67" s="20"/>
      <c r="W67" s="20"/>
      <c r="X67" s="20"/>
      <c r="Y67" s="20"/>
      <c r="Z67" s="20"/>
      <c r="AA67" s="20"/>
      <c r="AB67" s="20"/>
    </row>
    <row r="68" spans="1:28" x14ac:dyDescent="0.2">
      <c r="A68" s="20"/>
      <c r="B68" s="20"/>
      <c r="C68" s="20"/>
      <c r="D68" s="21"/>
      <c r="E68" s="21"/>
      <c r="F68" s="21"/>
      <c r="G68" s="21"/>
      <c r="H68" s="21"/>
      <c r="I68" s="21"/>
      <c r="J68" s="20"/>
      <c r="K68" s="20"/>
      <c r="L68" s="20"/>
      <c r="M68" s="20"/>
      <c r="N68" s="20"/>
      <c r="O68" s="20"/>
      <c r="P68" s="20"/>
      <c r="Q68" s="20"/>
      <c r="R68" s="520"/>
      <c r="S68" s="20"/>
      <c r="T68" s="20"/>
      <c r="U68" s="20"/>
      <c r="V68" s="20"/>
      <c r="W68" s="20"/>
      <c r="X68" s="20"/>
      <c r="Y68" s="20"/>
      <c r="Z68" s="20"/>
      <c r="AA68" s="20"/>
      <c r="AB68" s="20"/>
    </row>
    <row r="69" spans="1:28" x14ac:dyDescent="0.2">
      <c r="A69" s="20"/>
      <c r="B69" s="20"/>
      <c r="C69" s="20"/>
      <c r="D69" s="21"/>
      <c r="E69" s="21"/>
      <c r="F69" s="21"/>
      <c r="G69" s="21"/>
      <c r="H69" s="21"/>
      <c r="I69" s="21"/>
      <c r="J69" s="20"/>
      <c r="K69" s="20"/>
      <c r="L69" s="20"/>
      <c r="M69" s="20"/>
      <c r="N69" s="20"/>
      <c r="O69" s="20"/>
      <c r="P69" s="20"/>
      <c r="Q69" s="20"/>
      <c r="R69" s="520"/>
      <c r="S69" s="20"/>
      <c r="T69" s="20"/>
      <c r="U69" s="20"/>
      <c r="V69" s="20"/>
      <c r="W69" s="20"/>
      <c r="X69" s="20"/>
      <c r="Y69" s="20"/>
      <c r="Z69" s="20"/>
      <c r="AA69" s="20"/>
      <c r="AB69" s="20"/>
    </row>
    <row r="70" spans="1:28" x14ac:dyDescent="0.2">
      <c r="A70" s="20"/>
      <c r="B70" s="20"/>
      <c r="C70" s="20"/>
      <c r="D70" s="21"/>
      <c r="E70" s="21"/>
      <c r="F70" s="21"/>
      <c r="G70" s="21"/>
      <c r="H70" s="21"/>
      <c r="I70" s="21"/>
      <c r="J70" s="20"/>
      <c r="K70" s="20"/>
      <c r="L70" s="20"/>
      <c r="M70" s="20"/>
      <c r="N70" s="20"/>
      <c r="O70" s="20"/>
      <c r="P70" s="20"/>
      <c r="Q70" s="20"/>
      <c r="R70" s="520"/>
      <c r="S70" s="20"/>
      <c r="T70" s="20"/>
      <c r="U70" s="20"/>
      <c r="V70" s="20"/>
      <c r="W70" s="20"/>
      <c r="X70" s="20"/>
      <c r="Y70" s="20"/>
      <c r="Z70" s="20"/>
      <c r="AA70" s="20"/>
      <c r="AB70" s="20"/>
    </row>
    <row r="71" spans="1:28" x14ac:dyDescent="0.2">
      <c r="A71" s="20"/>
      <c r="B71" s="20"/>
      <c r="C71" s="20"/>
      <c r="D71" s="21"/>
      <c r="E71" s="21"/>
      <c r="F71" s="21"/>
      <c r="G71" s="21"/>
      <c r="H71" s="21"/>
      <c r="I71" s="21"/>
      <c r="J71" s="20"/>
      <c r="K71" s="20"/>
      <c r="L71" s="20"/>
      <c r="M71" s="20"/>
      <c r="N71" s="20"/>
      <c r="O71" s="20"/>
      <c r="P71" s="20"/>
      <c r="Q71" s="20"/>
      <c r="R71" s="520"/>
      <c r="S71" s="20"/>
      <c r="T71" s="20"/>
      <c r="U71" s="20"/>
      <c r="V71" s="20"/>
      <c r="W71" s="20"/>
      <c r="X71" s="20"/>
      <c r="Y71" s="20"/>
      <c r="Z71" s="20"/>
      <c r="AA71" s="20"/>
      <c r="AB71" s="20"/>
    </row>
    <row r="72" spans="1:28" x14ac:dyDescent="0.2">
      <c r="A72" s="20"/>
      <c r="B72" s="20"/>
      <c r="C72" s="20"/>
      <c r="D72" s="21"/>
      <c r="E72" s="21"/>
      <c r="F72" s="21"/>
      <c r="G72" s="21"/>
      <c r="H72" s="21"/>
      <c r="I72" s="21"/>
      <c r="J72" s="20"/>
      <c r="K72" s="20"/>
      <c r="L72" s="20"/>
      <c r="M72" s="20"/>
      <c r="N72" s="20"/>
      <c r="O72" s="20"/>
      <c r="P72" s="20"/>
      <c r="Q72" s="20"/>
      <c r="R72" s="520"/>
      <c r="S72" s="20"/>
      <c r="T72" s="20"/>
      <c r="U72" s="20"/>
      <c r="V72" s="20"/>
      <c r="W72" s="20"/>
      <c r="X72" s="20"/>
      <c r="Y72" s="20"/>
      <c r="Z72" s="20"/>
      <c r="AA72" s="20"/>
      <c r="AB72" s="20"/>
    </row>
    <row r="73" spans="1:28" x14ac:dyDescent="0.2">
      <c r="A73" s="20"/>
      <c r="B73" s="20"/>
      <c r="C73" s="20"/>
      <c r="D73" s="21"/>
      <c r="E73" s="21"/>
      <c r="F73" s="21"/>
      <c r="G73" s="21"/>
      <c r="H73" s="21"/>
      <c r="I73" s="21"/>
      <c r="J73" s="20"/>
      <c r="K73" s="20"/>
      <c r="L73" s="20"/>
      <c r="M73" s="20"/>
      <c r="N73" s="20"/>
      <c r="O73" s="20"/>
      <c r="P73" s="20"/>
      <c r="Q73" s="20"/>
      <c r="R73" s="520"/>
      <c r="S73" s="20"/>
      <c r="T73" s="20"/>
      <c r="U73" s="20"/>
      <c r="V73" s="20"/>
      <c r="W73" s="20"/>
      <c r="X73" s="20"/>
      <c r="Y73" s="20"/>
      <c r="Z73" s="20"/>
      <c r="AA73" s="20"/>
      <c r="AB73" s="20"/>
    </row>
    <row r="74" spans="1:28" x14ac:dyDescent="0.2">
      <c r="A74" s="20"/>
      <c r="B74" s="20"/>
      <c r="C74" s="20"/>
      <c r="D74" s="21"/>
      <c r="E74" s="21"/>
      <c r="F74" s="21"/>
      <c r="G74" s="21"/>
      <c r="H74" s="21"/>
      <c r="I74" s="21"/>
      <c r="J74" s="20"/>
      <c r="K74" s="20"/>
      <c r="L74" s="20"/>
      <c r="M74" s="20"/>
      <c r="N74" s="20"/>
      <c r="O74" s="20"/>
      <c r="P74" s="20"/>
      <c r="Q74" s="20"/>
      <c r="R74" s="520"/>
      <c r="S74" s="20"/>
      <c r="T74" s="20"/>
      <c r="U74" s="20"/>
      <c r="V74" s="20"/>
      <c r="W74" s="20"/>
      <c r="X74" s="20"/>
      <c r="Y74" s="20"/>
      <c r="Z74" s="20"/>
      <c r="AA74" s="20"/>
      <c r="AB74" s="20"/>
    </row>
    <row r="75" spans="1:28" x14ac:dyDescent="0.2">
      <c r="A75" s="20"/>
      <c r="B75" s="20"/>
      <c r="C75" s="20"/>
      <c r="D75" s="21"/>
      <c r="E75" s="21"/>
      <c r="F75" s="21"/>
      <c r="G75" s="21"/>
      <c r="H75" s="21"/>
      <c r="I75" s="21"/>
      <c r="J75" s="20"/>
      <c r="K75" s="20"/>
      <c r="L75" s="20"/>
      <c r="M75" s="20"/>
      <c r="N75" s="20"/>
      <c r="O75" s="20"/>
      <c r="P75" s="20"/>
      <c r="Q75" s="20"/>
      <c r="R75" s="520"/>
      <c r="S75" s="20"/>
      <c r="T75" s="20"/>
      <c r="U75" s="20"/>
      <c r="V75" s="20"/>
      <c r="W75" s="20"/>
      <c r="X75" s="20"/>
      <c r="Y75" s="20"/>
      <c r="Z75" s="20"/>
      <c r="AA75" s="20"/>
      <c r="AB75" s="20"/>
    </row>
    <row r="76" spans="1:28" x14ac:dyDescent="0.2">
      <c r="A76" s="20"/>
      <c r="B76" s="20"/>
      <c r="C76" s="20"/>
      <c r="D76" s="21"/>
      <c r="E76" s="21"/>
      <c r="F76" s="21"/>
      <c r="G76" s="21"/>
      <c r="H76" s="21"/>
      <c r="I76" s="21"/>
      <c r="J76" s="20"/>
      <c r="K76" s="20"/>
      <c r="L76" s="20"/>
      <c r="M76" s="20"/>
      <c r="N76" s="20"/>
      <c r="O76" s="20"/>
      <c r="P76" s="20"/>
      <c r="Q76" s="20"/>
      <c r="R76" s="520"/>
      <c r="S76" s="20"/>
      <c r="T76" s="20"/>
      <c r="U76" s="20"/>
      <c r="V76" s="20"/>
      <c r="W76" s="20"/>
      <c r="X76" s="20"/>
      <c r="Y76" s="20"/>
      <c r="Z76" s="20"/>
      <c r="AA76" s="20"/>
      <c r="AB76" s="20"/>
    </row>
    <row r="77" spans="1:28" x14ac:dyDescent="0.2">
      <c r="A77" s="20"/>
      <c r="B77" s="20"/>
      <c r="C77" s="20"/>
      <c r="D77" s="21"/>
      <c r="E77" s="21"/>
      <c r="F77" s="21"/>
      <c r="G77" s="21"/>
      <c r="H77" s="21"/>
      <c r="I77" s="21"/>
      <c r="J77" s="20"/>
      <c r="K77" s="20"/>
      <c r="L77" s="20"/>
      <c r="M77" s="20"/>
      <c r="N77" s="20"/>
      <c r="O77" s="20"/>
      <c r="P77" s="20"/>
      <c r="Q77" s="20"/>
      <c r="R77" s="520"/>
      <c r="S77" s="20"/>
      <c r="T77" s="20"/>
      <c r="U77" s="20"/>
      <c r="V77" s="20"/>
      <c r="W77" s="20"/>
      <c r="X77" s="20"/>
      <c r="Y77" s="20"/>
      <c r="Z77" s="20"/>
      <c r="AA77" s="20"/>
      <c r="AB77" s="20"/>
    </row>
    <row r="78" spans="1:28" x14ac:dyDescent="0.2">
      <c r="A78" s="20"/>
      <c r="B78" s="20"/>
      <c r="C78" s="20"/>
      <c r="D78" s="21"/>
      <c r="E78" s="21"/>
      <c r="F78" s="21"/>
      <c r="G78" s="21"/>
      <c r="H78" s="21"/>
      <c r="I78" s="21"/>
      <c r="J78" s="20"/>
      <c r="K78" s="20"/>
      <c r="L78" s="20"/>
      <c r="M78" s="20"/>
      <c r="N78" s="20"/>
      <c r="O78" s="20"/>
      <c r="P78" s="20"/>
      <c r="Q78" s="20"/>
      <c r="R78" s="520"/>
      <c r="S78" s="20"/>
      <c r="T78" s="20"/>
      <c r="U78" s="20"/>
      <c r="V78" s="20"/>
      <c r="W78" s="20"/>
      <c r="X78" s="20"/>
      <c r="Y78" s="20"/>
      <c r="Z78" s="20"/>
      <c r="AA78" s="20"/>
      <c r="AB78" s="20"/>
    </row>
    <row r="79" spans="1:28" x14ac:dyDescent="0.2">
      <c r="A79" s="20"/>
      <c r="B79" s="20"/>
      <c r="C79" s="20"/>
      <c r="D79" s="21"/>
      <c r="E79" s="21"/>
      <c r="F79" s="21"/>
      <c r="G79" s="21"/>
      <c r="H79" s="21"/>
      <c r="I79" s="21"/>
      <c r="J79" s="20"/>
      <c r="K79" s="20"/>
      <c r="L79" s="20"/>
      <c r="M79" s="20"/>
      <c r="N79" s="20"/>
      <c r="O79" s="20"/>
      <c r="P79" s="20"/>
      <c r="Q79" s="20"/>
      <c r="R79" s="520"/>
      <c r="S79" s="20"/>
      <c r="T79" s="20"/>
      <c r="U79" s="20"/>
      <c r="V79" s="20"/>
      <c r="W79" s="20"/>
      <c r="X79" s="20"/>
      <c r="Y79" s="20"/>
      <c r="Z79" s="20"/>
      <c r="AA79" s="20"/>
      <c r="AB79" s="20"/>
    </row>
    <row r="80" spans="1:28" x14ac:dyDescent="0.2">
      <c r="A80" s="20"/>
      <c r="B80" s="20"/>
      <c r="C80" s="20"/>
      <c r="D80" s="21"/>
      <c r="E80" s="21"/>
      <c r="F80" s="21"/>
      <c r="G80" s="21"/>
      <c r="H80" s="21"/>
      <c r="I80" s="21"/>
      <c r="J80" s="20"/>
      <c r="K80" s="20"/>
      <c r="L80" s="20"/>
      <c r="M80" s="20"/>
      <c r="N80" s="20"/>
      <c r="O80" s="20"/>
      <c r="P80" s="20"/>
      <c r="Q80" s="20"/>
      <c r="R80" s="520"/>
      <c r="S80" s="20"/>
      <c r="T80" s="20"/>
      <c r="U80" s="20"/>
      <c r="V80" s="20"/>
      <c r="W80" s="20"/>
      <c r="X80" s="20"/>
      <c r="Y80" s="20"/>
      <c r="Z80" s="20"/>
      <c r="AA80" s="20"/>
      <c r="AB80" s="20"/>
    </row>
    <row r="81" spans="1:28" x14ac:dyDescent="0.2">
      <c r="A81" s="20"/>
      <c r="B81" s="20"/>
      <c r="C81" s="20"/>
      <c r="D81" s="21"/>
      <c r="E81" s="21"/>
      <c r="F81" s="21"/>
      <c r="G81" s="21"/>
      <c r="H81" s="21"/>
      <c r="I81" s="21"/>
      <c r="J81" s="20"/>
      <c r="K81" s="20"/>
      <c r="L81" s="20"/>
      <c r="M81" s="20"/>
      <c r="N81" s="20"/>
      <c r="O81" s="20"/>
      <c r="P81" s="20"/>
      <c r="Q81" s="20"/>
      <c r="R81" s="520"/>
      <c r="S81" s="20"/>
      <c r="T81" s="20"/>
      <c r="U81" s="20"/>
      <c r="V81" s="20"/>
      <c r="W81" s="20"/>
      <c r="X81" s="20"/>
      <c r="Y81" s="20"/>
      <c r="Z81" s="20"/>
      <c r="AA81" s="20"/>
      <c r="AB81" s="20"/>
    </row>
    <row r="82" spans="1:28" x14ac:dyDescent="0.2">
      <c r="A82" s="20"/>
      <c r="B82" s="20"/>
      <c r="C82" s="20"/>
      <c r="D82" s="21"/>
      <c r="E82" s="21"/>
      <c r="F82" s="21"/>
      <c r="G82" s="21"/>
      <c r="H82" s="21"/>
      <c r="I82" s="21"/>
      <c r="J82" s="20"/>
      <c r="K82" s="20"/>
      <c r="L82" s="20"/>
      <c r="M82" s="20"/>
      <c r="N82" s="20"/>
      <c r="O82" s="20"/>
      <c r="P82" s="20"/>
      <c r="Q82" s="20"/>
      <c r="R82" s="520"/>
      <c r="S82" s="20"/>
      <c r="T82" s="20"/>
      <c r="U82" s="20"/>
      <c r="V82" s="20"/>
      <c r="W82" s="20"/>
      <c r="X82" s="20"/>
      <c r="Y82" s="20"/>
      <c r="Z82" s="20"/>
      <c r="AA82" s="20"/>
      <c r="AB82" s="20"/>
    </row>
    <row r="83" spans="1:28" x14ac:dyDescent="0.2">
      <c r="A83" s="20"/>
      <c r="B83" s="20"/>
      <c r="C83" s="20"/>
      <c r="D83" s="21"/>
      <c r="E83" s="21"/>
      <c r="F83" s="21"/>
      <c r="G83" s="21"/>
      <c r="H83" s="21"/>
      <c r="I83" s="21"/>
      <c r="J83" s="20"/>
      <c r="K83" s="20"/>
      <c r="L83" s="20"/>
      <c r="M83" s="20"/>
      <c r="N83" s="20"/>
      <c r="O83" s="20"/>
      <c r="P83" s="20"/>
      <c r="Q83" s="20"/>
      <c r="R83" s="520"/>
      <c r="S83" s="20"/>
      <c r="T83" s="20"/>
      <c r="U83" s="20"/>
      <c r="V83" s="20"/>
      <c r="W83" s="20"/>
      <c r="X83" s="20"/>
      <c r="Y83" s="20"/>
      <c r="Z83" s="20"/>
      <c r="AA83" s="20"/>
      <c r="AB83" s="20"/>
    </row>
    <row r="84" spans="1:28" x14ac:dyDescent="0.2">
      <c r="A84" s="20"/>
      <c r="B84" s="20"/>
      <c r="C84" s="20"/>
      <c r="D84" s="21"/>
      <c r="E84" s="21"/>
      <c r="F84" s="21"/>
      <c r="G84" s="21"/>
      <c r="H84" s="21"/>
      <c r="I84" s="21"/>
      <c r="J84" s="20"/>
      <c r="K84" s="20"/>
      <c r="L84" s="20"/>
      <c r="M84" s="20"/>
      <c r="N84" s="20"/>
      <c r="O84" s="20"/>
      <c r="P84" s="20"/>
      <c r="Q84" s="20"/>
      <c r="R84" s="520"/>
      <c r="S84" s="20"/>
      <c r="T84" s="20"/>
      <c r="U84" s="20"/>
      <c r="V84" s="20"/>
      <c r="W84" s="20"/>
      <c r="X84" s="20"/>
      <c r="Y84" s="20"/>
      <c r="Z84" s="20"/>
      <c r="AA84" s="20"/>
      <c r="AB84" s="20"/>
    </row>
    <row r="85" spans="1:28" x14ac:dyDescent="0.2">
      <c r="A85" s="20"/>
      <c r="B85" s="20"/>
      <c r="C85" s="20"/>
      <c r="D85" s="21"/>
      <c r="E85" s="21"/>
      <c r="F85" s="21"/>
      <c r="G85" s="21"/>
      <c r="H85" s="21"/>
      <c r="I85" s="21"/>
      <c r="J85" s="20"/>
      <c r="K85" s="20"/>
      <c r="L85" s="20"/>
      <c r="M85" s="20"/>
      <c r="N85" s="20"/>
      <c r="O85" s="20"/>
      <c r="P85" s="20"/>
      <c r="Q85" s="20"/>
      <c r="R85" s="520"/>
      <c r="S85" s="20"/>
      <c r="T85" s="20"/>
      <c r="U85" s="20"/>
      <c r="V85" s="20"/>
      <c r="W85" s="20"/>
      <c r="X85" s="20"/>
      <c r="Y85" s="20"/>
      <c r="Z85" s="20"/>
      <c r="AA85" s="20"/>
      <c r="AB85" s="20"/>
    </row>
    <row r="86" spans="1:28" x14ac:dyDescent="0.2">
      <c r="A86" s="20"/>
      <c r="B86" s="20"/>
      <c r="C86" s="20"/>
      <c r="D86" s="21"/>
      <c r="E86" s="21"/>
      <c r="F86" s="21"/>
      <c r="G86" s="21"/>
      <c r="H86" s="21"/>
      <c r="I86" s="21"/>
      <c r="J86" s="20"/>
      <c r="K86" s="20"/>
      <c r="L86" s="20"/>
      <c r="M86" s="20"/>
      <c r="N86" s="20"/>
      <c r="O86" s="20"/>
      <c r="P86" s="20"/>
      <c r="Q86" s="20"/>
      <c r="R86" s="520"/>
      <c r="S86" s="20"/>
      <c r="T86" s="20"/>
      <c r="U86" s="20"/>
      <c r="V86" s="20"/>
      <c r="W86" s="20"/>
      <c r="X86" s="20"/>
      <c r="Y86" s="20"/>
      <c r="Z86" s="20"/>
      <c r="AA86" s="20"/>
      <c r="AB86" s="20"/>
    </row>
    <row r="87" spans="1:28" x14ac:dyDescent="0.2">
      <c r="A87" s="20"/>
      <c r="B87" s="20"/>
      <c r="C87" s="20"/>
      <c r="D87" s="21"/>
      <c r="E87" s="21"/>
      <c r="F87" s="21"/>
      <c r="G87" s="21"/>
      <c r="H87" s="21"/>
      <c r="I87" s="21"/>
      <c r="J87" s="20"/>
      <c r="K87" s="20"/>
      <c r="L87" s="20"/>
      <c r="M87" s="20"/>
      <c r="N87" s="20"/>
      <c r="O87" s="20"/>
      <c r="P87" s="20"/>
      <c r="Q87" s="20"/>
      <c r="R87" s="520"/>
      <c r="S87" s="20"/>
      <c r="T87" s="20"/>
      <c r="U87" s="20"/>
      <c r="V87" s="20"/>
      <c r="W87" s="20"/>
      <c r="X87" s="20"/>
      <c r="Y87" s="20"/>
      <c r="Z87" s="20"/>
      <c r="AA87" s="20"/>
      <c r="AB87" s="20"/>
    </row>
    <row r="88" spans="1:28" x14ac:dyDescent="0.2">
      <c r="A88" s="20"/>
      <c r="B88" s="20"/>
      <c r="C88" s="20"/>
      <c r="D88" s="21"/>
      <c r="E88" s="21"/>
      <c r="F88" s="21"/>
      <c r="G88" s="21"/>
      <c r="H88" s="21"/>
      <c r="I88" s="21"/>
      <c r="J88" s="20"/>
      <c r="K88" s="20"/>
      <c r="L88" s="20"/>
      <c r="M88" s="20"/>
      <c r="N88" s="20"/>
      <c r="O88" s="20"/>
      <c r="P88" s="20"/>
      <c r="Q88" s="20"/>
      <c r="R88" s="520"/>
      <c r="S88" s="20"/>
      <c r="T88" s="20"/>
      <c r="U88" s="20"/>
      <c r="V88" s="20"/>
      <c r="W88" s="20"/>
      <c r="X88" s="20"/>
      <c r="Y88" s="20"/>
      <c r="Z88" s="20"/>
      <c r="AA88" s="20"/>
      <c r="AB88" s="20"/>
    </row>
    <row r="89" spans="1:28" x14ac:dyDescent="0.2">
      <c r="A89" s="20"/>
      <c r="B89" s="20"/>
      <c r="C89" s="20"/>
      <c r="D89" s="21"/>
      <c r="E89" s="21"/>
      <c r="F89" s="21"/>
      <c r="G89" s="21"/>
      <c r="H89" s="21"/>
      <c r="I89" s="21"/>
      <c r="J89" s="20"/>
      <c r="K89" s="20"/>
      <c r="L89" s="20"/>
      <c r="M89" s="20"/>
      <c r="N89" s="20"/>
      <c r="O89" s="20"/>
      <c r="P89" s="20"/>
      <c r="Q89" s="20"/>
      <c r="R89" s="520"/>
      <c r="S89" s="20"/>
      <c r="T89" s="20"/>
      <c r="U89" s="20"/>
      <c r="V89" s="20"/>
      <c r="W89" s="20"/>
      <c r="X89" s="20"/>
      <c r="Y89" s="20"/>
      <c r="Z89" s="20"/>
      <c r="AA89" s="20"/>
      <c r="AB89" s="20"/>
    </row>
    <row r="90" spans="1:28" x14ac:dyDescent="0.2">
      <c r="A90" s="20"/>
      <c r="B90" s="20"/>
      <c r="C90" s="20"/>
      <c r="D90" s="21"/>
      <c r="E90" s="21"/>
      <c r="F90" s="21"/>
      <c r="G90" s="21"/>
      <c r="H90" s="21"/>
      <c r="I90" s="21"/>
      <c r="J90" s="20"/>
      <c r="K90" s="20"/>
      <c r="L90" s="20"/>
      <c r="M90" s="20"/>
      <c r="N90" s="20"/>
      <c r="O90" s="20"/>
      <c r="P90" s="20"/>
      <c r="Q90" s="20"/>
      <c r="R90" s="520"/>
      <c r="S90" s="20"/>
      <c r="T90" s="20"/>
      <c r="U90" s="20"/>
      <c r="V90" s="20"/>
      <c r="W90" s="20"/>
      <c r="X90" s="20"/>
      <c r="Y90" s="20"/>
      <c r="Z90" s="20"/>
      <c r="AA90" s="20"/>
      <c r="AB90" s="20"/>
    </row>
    <row r="91" spans="1:28" x14ac:dyDescent="0.2">
      <c r="A91" s="20"/>
      <c r="B91" s="20"/>
      <c r="C91" s="20"/>
      <c r="D91" s="21"/>
      <c r="E91" s="21"/>
      <c r="F91" s="21"/>
      <c r="G91" s="21"/>
      <c r="H91" s="21"/>
      <c r="I91" s="21"/>
      <c r="J91" s="20"/>
      <c r="K91" s="20"/>
      <c r="L91" s="20"/>
      <c r="M91" s="20"/>
      <c r="N91" s="20"/>
      <c r="O91" s="20"/>
      <c r="P91" s="20"/>
      <c r="Q91" s="20"/>
      <c r="R91" s="520"/>
      <c r="S91" s="20"/>
      <c r="T91" s="20"/>
      <c r="U91" s="20"/>
      <c r="V91" s="20"/>
      <c r="W91" s="20"/>
      <c r="X91" s="20"/>
      <c r="Y91" s="20"/>
      <c r="Z91" s="20"/>
      <c r="AA91" s="20"/>
      <c r="AB91" s="20"/>
    </row>
    <row r="92" spans="1:28" x14ac:dyDescent="0.2">
      <c r="A92" s="20"/>
      <c r="B92" s="20"/>
      <c r="C92" s="20"/>
      <c r="D92" s="21"/>
      <c r="E92" s="21"/>
      <c r="F92" s="21"/>
      <c r="G92" s="21"/>
      <c r="H92" s="21"/>
      <c r="I92" s="21"/>
      <c r="J92" s="20"/>
      <c r="K92" s="20"/>
      <c r="L92" s="20"/>
      <c r="M92" s="20"/>
      <c r="N92" s="20"/>
      <c r="O92" s="20"/>
      <c r="P92" s="20"/>
      <c r="Q92" s="20"/>
      <c r="R92" s="520"/>
      <c r="S92" s="20"/>
      <c r="T92" s="20"/>
      <c r="U92" s="20"/>
      <c r="V92" s="20"/>
      <c r="W92" s="20"/>
      <c r="X92" s="20"/>
      <c r="Y92" s="20"/>
      <c r="Z92" s="20"/>
      <c r="AA92" s="20"/>
      <c r="AB92" s="20"/>
    </row>
    <row r="93" spans="1:28" x14ac:dyDescent="0.2">
      <c r="A93" s="20"/>
      <c r="B93" s="20"/>
      <c r="C93" s="20"/>
      <c r="D93" s="21"/>
      <c r="E93" s="21"/>
      <c r="F93" s="21"/>
      <c r="G93" s="21"/>
      <c r="H93" s="21"/>
      <c r="I93" s="21"/>
      <c r="J93" s="20"/>
      <c r="K93" s="20"/>
      <c r="L93" s="20"/>
      <c r="M93" s="20"/>
      <c r="N93" s="20"/>
      <c r="O93" s="20"/>
      <c r="P93" s="20"/>
      <c r="Q93" s="20"/>
      <c r="R93" s="520"/>
      <c r="S93" s="20"/>
      <c r="T93" s="20"/>
      <c r="U93" s="20"/>
      <c r="V93" s="20"/>
      <c r="W93" s="20"/>
      <c r="X93" s="20"/>
      <c r="Y93" s="20"/>
      <c r="Z93" s="20"/>
      <c r="AA93" s="20"/>
      <c r="AB93" s="20"/>
    </row>
    <row r="94" spans="1:28" x14ac:dyDescent="0.2">
      <c r="A94" s="20"/>
      <c r="B94" s="20"/>
      <c r="C94" s="20"/>
      <c r="D94" s="21"/>
      <c r="E94" s="21"/>
      <c r="F94" s="21"/>
      <c r="G94" s="21"/>
      <c r="H94" s="21"/>
      <c r="I94" s="21"/>
      <c r="J94" s="20"/>
      <c r="K94" s="20"/>
      <c r="L94" s="20"/>
      <c r="M94" s="20"/>
      <c r="N94" s="20"/>
      <c r="O94" s="20"/>
      <c r="P94" s="20"/>
      <c r="Q94" s="20"/>
      <c r="R94" s="520"/>
      <c r="S94" s="20"/>
      <c r="T94" s="20"/>
      <c r="U94" s="20"/>
      <c r="V94" s="20"/>
      <c r="W94" s="20"/>
      <c r="X94" s="20"/>
      <c r="Y94" s="20"/>
      <c r="Z94" s="20"/>
      <c r="AA94" s="20"/>
      <c r="AB94" s="20"/>
    </row>
    <row r="95" spans="1:28" x14ac:dyDescent="0.2">
      <c r="A95" s="20"/>
      <c r="B95" s="20"/>
      <c r="C95" s="20"/>
      <c r="D95" s="21"/>
      <c r="E95" s="21"/>
      <c r="F95" s="21"/>
      <c r="G95" s="21"/>
      <c r="H95" s="21"/>
      <c r="I95" s="21"/>
      <c r="J95" s="20"/>
      <c r="K95" s="20"/>
      <c r="L95" s="20"/>
      <c r="M95" s="20"/>
      <c r="N95" s="20"/>
      <c r="O95" s="20"/>
      <c r="P95" s="20"/>
      <c r="Q95" s="20"/>
      <c r="R95" s="520"/>
      <c r="S95" s="20"/>
      <c r="T95" s="20"/>
      <c r="U95" s="20"/>
      <c r="V95" s="20"/>
      <c r="W95" s="20"/>
      <c r="X95" s="20"/>
      <c r="Y95" s="20"/>
      <c r="Z95" s="20"/>
      <c r="AA95" s="20"/>
      <c r="AB95" s="20"/>
    </row>
    <row r="96" spans="1:28" x14ac:dyDescent="0.2">
      <c r="A96" s="20"/>
      <c r="B96" s="20"/>
      <c r="C96" s="20"/>
      <c r="D96" s="21"/>
      <c r="E96" s="21"/>
      <c r="F96" s="21"/>
      <c r="G96" s="21"/>
      <c r="H96" s="21"/>
      <c r="I96" s="21"/>
      <c r="J96" s="20"/>
      <c r="K96" s="20"/>
      <c r="L96" s="20"/>
      <c r="M96" s="20"/>
      <c r="N96" s="20"/>
      <c r="O96" s="20"/>
      <c r="P96" s="20"/>
      <c r="Q96" s="20"/>
      <c r="R96" s="520"/>
      <c r="S96" s="20"/>
      <c r="T96" s="20"/>
      <c r="U96" s="20"/>
      <c r="V96" s="20"/>
      <c r="W96" s="20"/>
      <c r="X96" s="20"/>
      <c r="Y96" s="20"/>
      <c r="Z96" s="20"/>
      <c r="AA96" s="20"/>
      <c r="AB96" s="20"/>
    </row>
    <row r="97" spans="1:28" x14ac:dyDescent="0.2">
      <c r="A97" s="20"/>
      <c r="B97" s="20"/>
      <c r="C97" s="20"/>
      <c r="D97" s="21"/>
      <c r="E97" s="21"/>
      <c r="F97" s="21"/>
      <c r="G97" s="21"/>
      <c r="H97" s="21"/>
      <c r="I97" s="21"/>
      <c r="J97" s="20"/>
      <c r="K97" s="20"/>
      <c r="L97" s="20"/>
      <c r="M97" s="20"/>
      <c r="N97" s="20"/>
      <c r="O97" s="20"/>
      <c r="P97" s="20"/>
      <c r="Q97" s="20"/>
      <c r="R97" s="520"/>
      <c r="S97" s="20"/>
      <c r="T97" s="20"/>
      <c r="U97" s="20"/>
      <c r="V97" s="20"/>
      <c r="W97" s="20"/>
      <c r="X97" s="20"/>
      <c r="Y97" s="20"/>
      <c r="Z97" s="20"/>
      <c r="AA97" s="20"/>
      <c r="AB97" s="20"/>
    </row>
    <row r="98" spans="1:28" x14ac:dyDescent="0.2">
      <c r="A98" s="20"/>
      <c r="B98" s="20"/>
      <c r="C98" s="20"/>
      <c r="D98" s="21"/>
      <c r="E98" s="21"/>
      <c r="F98" s="21"/>
      <c r="G98" s="21"/>
      <c r="H98" s="21"/>
      <c r="I98" s="21"/>
      <c r="J98" s="20"/>
      <c r="K98" s="20"/>
      <c r="L98" s="20"/>
      <c r="M98" s="20"/>
      <c r="N98" s="20"/>
      <c r="O98" s="20"/>
      <c r="P98" s="20"/>
      <c r="Q98" s="20"/>
      <c r="R98" s="520"/>
      <c r="S98" s="20"/>
      <c r="T98" s="20"/>
      <c r="U98" s="20"/>
      <c r="V98" s="20"/>
      <c r="W98" s="20"/>
      <c r="X98" s="20"/>
      <c r="Y98" s="20"/>
      <c r="Z98" s="20"/>
      <c r="AA98" s="20"/>
      <c r="AB98" s="20"/>
    </row>
    <row r="99" spans="1:28" x14ac:dyDescent="0.2">
      <c r="A99" s="20"/>
      <c r="B99" s="20"/>
      <c r="C99" s="20"/>
      <c r="D99" s="21"/>
      <c r="E99" s="21"/>
      <c r="F99" s="21"/>
      <c r="G99" s="21"/>
      <c r="H99" s="21"/>
      <c r="I99" s="21"/>
      <c r="J99" s="20"/>
      <c r="K99" s="20"/>
      <c r="L99" s="20"/>
      <c r="M99" s="20"/>
      <c r="N99" s="20"/>
      <c r="O99" s="20"/>
      <c r="P99" s="20"/>
      <c r="Q99" s="20"/>
      <c r="R99" s="520"/>
      <c r="S99" s="20"/>
      <c r="T99" s="20"/>
      <c r="U99" s="20"/>
      <c r="V99" s="20"/>
      <c r="W99" s="20"/>
      <c r="X99" s="20"/>
      <c r="Y99" s="20"/>
      <c r="Z99" s="20"/>
      <c r="AA99" s="20"/>
      <c r="AB99" s="20"/>
    </row>
    <row r="100" spans="1:28" x14ac:dyDescent="0.2">
      <c r="A100" s="20"/>
      <c r="B100" s="20"/>
      <c r="C100" s="20"/>
      <c r="D100" s="21"/>
      <c r="E100" s="21"/>
      <c r="F100" s="21"/>
      <c r="G100" s="21"/>
      <c r="H100" s="21"/>
      <c r="I100" s="21"/>
      <c r="J100" s="20"/>
      <c r="K100" s="20"/>
      <c r="L100" s="20"/>
      <c r="M100" s="20"/>
      <c r="N100" s="20"/>
      <c r="O100" s="20"/>
      <c r="P100" s="20"/>
      <c r="Q100" s="20"/>
      <c r="R100" s="520"/>
      <c r="S100" s="20"/>
      <c r="T100" s="20"/>
      <c r="U100" s="20"/>
      <c r="V100" s="20"/>
      <c r="W100" s="20"/>
      <c r="X100" s="20"/>
      <c r="Y100" s="20"/>
      <c r="Z100" s="20"/>
      <c r="AA100" s="20"/>
      <c r="AB100" s="20"/>
    </row>
    <row r="101" spans="1:28" x14ac:dyDescent="0.2">
      <c r="A101" s="20"/>
      <c r="B101" s="20"/>
      <c r="C101" s="20"/>
      <c r="D101" s="21"/>
      <c r="E101" s="21"/>
      <c r="F101" s="21"/>
      <c r="G101" s="21"/>
      <c r="H101" s="21"/>
      <c r="I101" s="21"/>
      <c r="J101" s="20"/>
      <c r="K101" s="20"/>
      <c r="L101" s="20"/>
      <c r="M101" s="20"/>
      <c r="N101" s="20"/>
      <c r="O101" s="20"/>
      <c r="P101" s="20"/>
      <c r="Q101" s="20"/>
      <c r="R101" s="520"/>
      <c r="S101" s="20"/>
      <c r="T101" s="20"/>
      <c r="U101" s="20"/>
      <c r="V101" s="20"/>
      <c r="W101" s="20"/>
      <c r="X101" s="20"/>
      <c r="Y101" s="20"/>
      <c r="Z101" s="20"/>
      <c r="AA101" s="20"/>
      <c r="AB101" s="20"/>
    </row>
    <row r="102" spans="1:28" x14ac:dyDescent="0.2">
      <c r="A102" s="20"/>
      <c r="B102" s="20"/>
      <c r="C102" s="20"/>
      <c r="D102" s="21"/>
      <c r="E102" s="21"/>
      <c r="F102" s="21"/>
      <c r="G102" s="21"/>
      <c r="H102" s="21"/>
      <c r="I102" s="21"/>
      <c r="J102" s="20"/>
      <c r="K102" s="20"/>
      <c r="L102" s="20"/>
      <c r="M102" s="20"/>
      <c r="N102" s="20"/>
      <c r="O102" s="20"/>
      <c r="P102" s="20"/>
      <c r="Q102" s="20"/>
      <c r="R102" s="520"/>
      <c r="S102" s="20"/>
      <c r="T102" s="20"/>
      <c r="U102" s="20"/>
      <c r="V102" s="20"/>
      <c r="W102" s="20"/>
      <c r="X102" s="20"/>
      <c r="Y102" s="20"/>
      <c r="Z102" s="20"/>
      <c r="AA102" s="20"/>
      <c r="AB102" s="20"/>
    </row>
    <row r="103" spans="1:28" x14ac:dyDescent="0.2">
      <c r="A103" s="20"/>
      <c r="B103" s="20"/>
      <c r="C103" s="20"/>
      <c r="D103" s="21"/>
      <c r="E103" s="21"/>
      <c r="F103" s="21"/>
      <c r="G103" s="21"/>
      <c r="H103" s="21"/>
      <c r="I103" s="21"/>
      <c r="J103" s="20"/>
      <c r="K103" s="20"/>
      <c r="L103" s="20"/>
      <c r="M103" s="20"/>
      <c r="N103" s="20"/>
      <c r="O103" s="20"/>
      <c r="P103" s="20"/>
      <c r="Q103" s="20"/>
      <c r="R103" s="520"/>
      <c r="S103" s="20"/>
      <c r="T103" s="20"/>
      <c r="U103" s="20"/>
      <c r="V103" s="20"/>
      <c r="W103" s="20"/>
      <c r="X103" s="20"/>
      <c r="Y103" s="20"/>
      <c r="Z103" s="20"/>
      <c r="AA103" s="20"/>
      <c r="AB103" s="20"/>
    </row>
    <row r="104" spans="1:28" x14ac:dyDescent="0.2">
      <c r="A104" s="20"/>
      <c r="B104" s="20"/>
      <c r="C104" s="20"/>
      <c r="D104" s="21"/>
      <c r="E104" s="21"/>
      <c r="F104" s="21"/>
      <c r="G104" s="21"/>
      <c r="H104" s="21"/>
      <c r="I104" s="21"/>
      <c r="J104" s="20"/>
      <c r="K104" s="20"/>
      <c r="L104" s="20"/>
      <c r="M104" s="20"/>
      <c r="N104" s="20"/>
      <c r="O104" s="20"/>
      <c r="P104" s="20"/>
      <c r="Q104" s="20"/>
      <c r="R104" s="520"/>
      <c r="S104" s="20"/>
      <c r="T104" s="20"/>
      <c r="U104" s="20"/>
      <c r="V104" s="20"/>
      <c r="W104" s="20"/>
      <c r="X104" s="20"/>
      <c r="Y104" s="20"/>
      <c r="Z104" s="20"/>
      <c r="AA104" s="20"/>
      <c r="AB104" s="20"/>
    </row>
    <row r="105" spans="1:28" x14ac:dyDescent="0.2">
      <c r="A105" s="20"/>
      <c r="B105" s="20"/>
      <c r="C105" s="20"/>
      <c r="D105" s="21"/>
      <c r="E105" s="21"/>
      <c r="F105" s="21"/>
      <c r="G105" s="21"/>
      <c r="H105" s="21"/>
      <c r="I105" s="21"/>
      <c r="J105" s="20"/>
      <c r="K105" s="20"/>
      <c r="L105" s="20"/>
      <c r="M105" s="20"/>
      <c r="N105" s="20"/>
      <c r="O105" s="20"/>
      <c r="P105" s="20"/>
      <c r="Q105" s="20"/>
      <c r="R105" s="520"/>
      <c r="S105" s="20"/>
      <c r="T105" s="20"/>
      <c r="U105" s="20"/>
      <c r="V105" s="20"/>
      <c r="W105" s="20"/>
      <c r="X105" s="20"/>
      <c r="Y105" s="20"/>
      <c r="Z105" s="20"/>
      <c r="AA105" s="20"/>
      <c r="AB105" s="20"/>
    </row>
    <row r="106" spans="1:28" x14ac:dyDescent="0.2">
      <c r="A106" s="20"/>
      <c r="B106" s="20"/>
      <c r="C106" s="20"/>
      <c r="D106" s="21"/>
      <c r="E106" s="21"/>
      <c r="F106" s="21"/>
      <c r="G106" s="21"/>
      <c r="H106" s="21"/>
      <c r="I106" s="21"/>
      <c r="J106" s="20"/>
      <c r="K106" s="20"/>
      <c r="L106" s="20"/>
      <c r="M106" s="20"/>
      <c r="N106" s="20"/>
      <c r="O106" s="20"/>
      <c r="P106" s="20"/>
      <c r="Q106" s="20"/>
      <c r="R106" s="520"/>
      <c r="S106" s="20"/>
      <c r="T106" s="20"/>
      <c r="U106" s="20"/>
      <c r="V106" s="20"/>
      <c r="W106" s="20"/>
      <c r="X106" s="20"/>
      <c r="Y106" s="20"/>
      <c r="Z106" s="20"/>
      <c r="AA106" s="20"/>
      <c r="AB106" s="20"/>
    </row>
    <row r="107" spans="1:28" x14ac:dyDescent="0.2">
      <c r="A107" s="20"/>
      <c r="B107" s="20"/>
      <c r="C107" s="20"/>
      <c r="D107" s="21"/>
      <c r="E107" s="21"/>
      <c r="F107" s="21"/>
      <c r="G107" s="21"/>
      <c r="H107" s="21"/>
      <c r="I107" s="21"/>
      <c r="J107" s="20"/>
      <c r="K107" s="20"/>
      <c r="L107" s="20"/>
      <c r="M107" s="20"/>
      <c r="N107" s="20"/>
      <c r="O107" s="20"/>
      <c r="P107" s="20"/>
      <c r="Q107" s="20"/>
      <c r="R107" s="520"/>
      <c r="S107" s="20"/>
      <c r="T107" s="20"/>
      <c r="U107" s="20"/>
      <c r="V107" s="20"/>
      <c r="W107" s="20"/>
      <c r="X107" s="20"/>
      <c r="Y107" s="20"/>
      <c r="Z107" s="20"/>
      <c r="AA107" s="20"/>
      <c r="AB107" s="20"/>
    </row>
    <row r="108" spans="1:28" x14ac:dyDescent="0.2">
      <c r="A108" s="20"/>
      <c r="B108" s="20"/>
      <c r="C108" s="20"/>
      <c r="D108" s="21"/>
      <c r="E108" s="21"/>
      <c r="F108" s="21"/>
      <c r="G108" s="21"/>
      <c r="H108" s="21"/>
      <c r="I108" s="21"/>
      <c r="J108" s="20"/>
      <c r="K108" s="20"/>
      <c r="L108" s="20"/>
      <c r="M108" s="20"/>
      <c r="N108" s="20"/>
      <c r="O108" s="20"/>
      <c r="P108" s="20"/>
      <c r="Q108" s="20"/>
      <c r="R108" s="520"/>
      <c r="S108" s="20"/>
      <c r="T108" s="20"/>
      <c r="U108" s="20"/>
      <c r="V108" s="20"/>
      <c r="W108" s="20"/>
      <c r="X108" s="20"/>
      <c r="Y108" s="20"/>
      <c r="Z108" s="20"/>
      <c r="AA108" s="20"/>
      <c r="AB108" s="20"/>
    </row>
    <row r="109" spans="1:28" x14ac:dyDescent="0.2">
      <c r="A109" s="20"/>
      <c r="B109" s="20"/>
      <c r="C109" s="20"/>
      <c r="D109" s="21"/>
      <c r="E109" s="21"/>
      <c r="F109" s="21"/>
      <c r="G109" s="21"/>
      <c r="H109" s="21"/>
      <c r="I109" s="21"/>
      <c r="J109" s="20"/>
      <c r="K109" s="20"/>
      <c r="L109" s="20"/>
      <c r="M109" s="20"/>
      <c r="N109" s="20"/>
      <c r="O109" s="20"/>
      <c r="P109" s="20"/>
      <c r="Q109" s="20"/>
      <c r="R109" s="520"/>
      <c r="S109" s="20"/>
      <c r="T109" s="20"/>
      <c r="U109" s="20"/>
      <c r="V109" s="20"/>
      <c r="W109" s="20"/>
      <c r="X109" s="20"/>
      <c r="Y109" s="20"/>
      <c r="Z109" s="20"/>
      <c r="AA109" s="20"/>
      <c r="AB109" s="20"/>
    </row>
    <row r="110" spans="1:28" x14ac:dyDescent="0.2">
      <c r="A110" s="20"/>
      <c r="B110" s="20"/>
      <c r="C110" s="20"/>
      <c r="D110" s="21"/>
      <c r="E110" s="21"/>
      <c r="F110" s="21"/>
      <c r="G110" s="21"/>
      <c r="H110" s="21"/>
      <c r="I110" s="21"/>
      <c r="J110" s="20"/>
      <c r="K110" s="20"/>
      <c r="L110" s="20"/>
      <c r="M110" s="20"/>
      <c r="N110" s="20"/>
      <c r="O110" s="20"/>
      <c r="P110" s="20"/>
      <c r="Q110" s="20"/>
      <c r="R110" s="520"/>
      <c r="S110" s="20"/>
      <c r="T110" s="20"/>
      <c r="U110" s="20"/>
      <c r="V110" s="20"/>
      <c r="W110" s="3" t="s">
        <v>90</v>
      </c>
      <c r="X110" s="3" t="s">
        <v>93</v>
      </c>
      <c r="Y110" s="3" t="s">
        <v>91</v>
      </c>
      <c r="Z110" s="3" t="s">
        <v>94</v>
      </c>
      <c r="AA110" s="3" t="s">
        <v>92</v>
      </c>
      <c r="AB110" s="20"/>
    </row>
    <row r="111" spans="1:28" ht="24" x14ac:dyDescent="0.2">
      <c r="A111" s="20"/>
      <c r="B111" s="20"/>
      <c r="C111" s="20"/>
      <c r="D111" s="21"/>
      <c r="E111" s="21"/>
      <c r="F111" s="21"/>
      <c r="G111" s="21"/>
      <c r="H111" s="21"/>
      <c r="I111" s="21"/>
      <c r="J111" s="20"/>
      <c r="K111" s="20"/>
      <c r="L111" s="20"/>
      <c r="M111" s="20"/>
      <c r="N111" s="20"/>
      <c r="O111" s="20"/>
      <c r="P111" s="20"/>
      <c r="Q111" s="20"/>
      <c r="R111" s="520"/>
      <c r="S111" s="20"/>
      <c r="T111" s="20"/>
      <c r="U111" s="20"/>
      <c r="V111" s="20"/>
      <c r="X111" s="3" t="s">
        <v>805</v>
      </c>
      <c r="Y111" s="3" t="s">
        <v>805</v>
      </c>
      <c r="Z111" s="3" t="s">
        <v>805</v>
      </c>
      <c r="AA111" s="3" t="s">
        <v>805</v>
      </c>
      <c r="AB111" s="20"/>
    </row>
    <row r="112" spans="1:28" ht="24" x14ac:dyDescent="0.2">
      <c r="A112" s="20"/>
      <c r="B112" s="20"/>
      <c r="C112" s="20"/>
      <c r="D112" s="21"/>
      <c r="E112" s="21"/>
      <c r="F112" s="21"/>
      <c r="G112" s="21"/>
      <c r="H112" s="21"/>
      <c r="I112" s="21"/>
      <c r="J112" s="20"/>
      <c r="K112" s="20"/>
      <c r="L112" s="20"/>
      <c r="M112" s="20"/>
      <c r="N112" s="20"/>
      <c r="O112" s="20"/>
      <c r="P112" s="20"/>
      <c r="Q112" s="20"/>
      <c r="R112" s="520"/>
      <c r="S112" s="20"/>
      <c r="T112" s="20"/>
      <c r="U112" s="20"/>
      <c r="V112" s="20"/>
      <c r="X112" s="3" t="s">
        <v>282</v>
      </c>
      <c r="Y112" s="3" t="s">
        <v>282</v>
      </c>
      <c r="Z112" s="3" t="s">
        <v>282</v>
      </c>
      <c r="AA112" s="3" t="s">
        <v>282</v>
      </c>
      <c r="AB112" s="20"/>
    </row>
    <row r="113" spans="1:28" ht="24" x14ac:dyDescent="0.2">
      <c r="A113" s="20"/>
      <c r="B113" s="20"/>
      <c r="C113" s="20"/>
      <c r="D113" s="21"/>
      <c r="E113" s="21"/>
      <c r="F113" s="21"/>
      <c r="G113" s="21"/>
      <c r="H113" s="21"/>
      <c r="I113" s="21"/>
      <c r="J113" s="20"/>
      <c r="K113" s="20"/>
      <c r="L113" s="20"/>
      <c r="M113" s="20"/>
      <c r="N113" s="20"/>
      <c r="O113" s="20"/>
      <c r="P113" s="20"/>
      <c r="Q113" s="20"/>
      <c r="R113" s="520"/>
      <c r="S113" s="20"/>
      <c r="T113" s="20"/>
      <c r="U113" s="20"/>
      <c r="V113" s="20"/>
      <c r="X113" s="3" t="s">
        <v>283</v>
      </c>
      <c r="Y113" s="3" t="s">
        <v>283</v>
      </c>
      <c r="Z113" s="3" t="s">
        <v>283</v>
      </c>
      <c r="AA113" s="3" t="s">
        <v>283</v>
      </c>
      <c r="AB113" s="20"/>
    </row>
    <row r="114" spans="1:28" x14ac:dyDescent="0.2">
      <c r="A114" s="20"/>
      <c r="B114" s="20"/>
      <c r="C114" s="20"/>
      <c r="D114" s="21"/>
      <c r="E114" s="21"/>
      <c r="F114" s="21"/>
      <c r="G114" s="21"/>
      <c r="H114" s="21"/>
      <c r="I114" s="21"/>
      <c r="J114" s="20"/>
      <c r="K114" s="20"/>
      <c r="L114" s="20"/>
      <c r="M114" s="20"/>
      <c r="N114" s="20"/>
      <c r="O114" s="20"/>
      <c r="P114" s="20"/>
      <c r="Q114" s="20"/>
      <c r="R114" s="520"/>
      <c r="S114" s="20"/>
      <c r="T114" s="20"/>
      <c r="U114" s="20"/>
      <c r="V114" s="20"/>
      <c r="AB114" s="20"/>
    </row>
    <row r="115" spans="1:28" x14ac:dyDescent="0.2">
      <c r="A115" s="20"/>
      <c r="B115" s="20"/>
      <c r="C115" s="20"/>
      <c r="D115" s="21"/>
      <c r="E115" s="21"/>
      <c r="F115" s="21"/>
      <c r="G115" s="21"/>
      <c r="H115" s="21"/>
      <c r="I115" s="21"/>
      <c r="J115" s="20"/>
      <c r="K115" s="20"/>
      <c r="L115" s="20"/>
      <c r="M115" s="20"/>
      <c r="N115" s="20"/>
      <c r="O115" s="20"/>
      <c r="P115" s="20"/>
      <c r="Q115" s="20"/>
      <c r="R115" s="520"/>
      <c r="S115" s="20"/>
      <c r="T115" s="20"/>
      <c r="U115" s="20"/>
      <c r="V115" s="20"/>
      <c r="AB115" s="20"/>
    </row>
    <row r="116" spans="1:28" x14ac:dyDescent="0.2">
      <c r="A116" s="20"/>
      <c r="B116" s="20"/>
      <c r="C116" s="20"/>
      <c r="D116" s="21"/>
      <c r="E116" s="21"/>
      <c r="F116" s="21"/>
      <c r="G116" s="21"/>
      <c r="H116" s="21"/>
      <c r="I116" s="21"/>
      <c r="J116" s="20"/>
      <c r="K116" s="20"/>
      <c r="L116" s="20"/>
      <c r="M116" s="20"/>
      <c r="N116" s="20"/>
      <c r="O116" s="20"/>
      <c r="P116" s="20"/>
      <c r="Q116" s="20"/>
      <c r="R116" s="520"/>
      <c r="S116" s="20"/>
      <c r="T116" s="20"/>
      <c r="U116" s="20"/>
      <c r="V116" s="20"/>
      <c r="AA116" s="3">
        <f>29000/8</f>
        <v>3625</v>
      </c>
      <c r="AB116" s="20"/>
    </row>
    <row r="117" spans="1:28" x14ac:dyDescent="0.2">
      <c r="A117" s="20"/>
      <c r="B117" s="20"/>
      <c r="C117" s="20"/>
      <c r="D117" s="21"/>
      <c r="E117" s="21"/>
      <c r="F117" s="21"/>
      <c r="G117" s="21"/>
      <c r="H117" s="21"/>
      <c r="I117" s="21"/>
      <c r="J117" s="20"/>
      <c r="K117" s="20"/>
      <c r="L117" s="20"/>
      <c r="M117" s="20"/>
      <c r="N117" s="20"/>
      <c r="O117" s="20"/>
      <c r="P117" s="20"/>
      <c r="Q117" s="20"/>
      <c r="R117" s="520"/>
      <c r="S117" s="20"/>
      <c r="T117" s="20"/>
      <c r="U117" s="20"/>
      <c r="V117" s="20"/>
      <c r="AB117" s="20"/>
    </row>
    <row r="118" spans="1:28" ht="24" x14ac:dyDescent="0.2">
      <c r="A118" s="20"/>
      <c r="B118" s="20"/>
      <c r="C118" s="20"/>
      <c r="D118" s="21"/>
      <c r="E118" s="21"/>
      <c r="F118" s="21"/>
      <c r="G118" s="21"/>
      <c r="H118" s="21"/>
      <c r="I118" s="21"/>
      <c r="J118" s="20"/>
      <c r="K118" s="20"/>
      <c r="L118" s="20"/>
      <c r="M118" s="20"/>
      <c r="N118" s="20"/>
      <c r="O118" s="20"/>
      <c r="P118" s="20"/>
      <c r="Q118" s="20"/>
      <c r="R118" s="520"/>
      <c r="S118" s="20"/>
      <c r="T118" s="20"/>
      <c r="U118" s="20"/>
      <c r="V118" s="20"/>
      <c r="W118" s="3" t="s">
        <v>282</v>
      </c>
      <c r="X118" s="3" t="s">
        <v>283</v>
      </c>
      <c r="Y118" s="3" t="s">
        <v>805</v>
      </c>
      <c r="AB118" s="20"/>
    </row>
    <row r="119" spans="1:28" ht="60" x14ac:dyDescent="0.2">
      <c r="A119" s="20"/>
      <c r="B119" s="20"/>
      <c r="C119" s="20"/>
      <c r="D119" s="21"/>
      <c r="E119" s="21"/>
      <c r="F119" s="21"/>
      <c r="G119" s="21"/>
      <c r="H119" s="21"/>
      <c r="I119" s="21"/>
      <c r="J119" s="20"/>
      <c r="K119" s="20"/>
      <c r="L119" s="20"/>
      <c r="M119" s="20"/>
      <c r="N119" s="20"/>
      <c r="O119" s="20"/>
      <c r="P119" s="20"/>
      <c r="Q119" s="20"/>
      <c r="R119" s="520"/>
      <c r="S119" s="20"/>
      <c r="T119" s="20"/>
      <c r="U119" s="20"/>
      <c r="V119" s="20"/>
      <c r="W119" s="3" t="s">
        <v>806</v>
      </c>
      <c r="X119" s="3" t="s">
        <v>807</v>
      </c>
      <c r="Y119" s="3" t="s">
        <v>808</v>
      </c>
      <c r="AB119" s="20"/>
    </row>
    <row r="120" spans="1:28" x14ac:dyDescent="0.2">
      <c r="A120" s="20"/>
      <c r="B120" s="20"/>
      <c r="C120" s="20"/>
      <c r="D120" s="21"/>
      <c r="E120" s="21"/>
      <c r="F120" s="21"/>
      <c r="G120" s="21"/>
      <c r="H120" s="21"/>
      <c r="I120" s="21"/>
      <c r="J120" s="20"/>
      <c r="K120" s="20"/>
      <c r="L120" s="20"/>
      <c r="M120" s="20"/>
      <c r="N120" s="20"/>
      <c r="O120" s="20"/>
      <c r="P120" s="20"/>
      <c r="Q120" s="20"/>
      <c r="R120" s="520"/>
      <c r="S120" s="20"/>
      <c r="T120" s="20"/>
      <c r="U120" s="20"/>
      <c r="V120" s="20"/>
      <c r="Y120" s="3" t="s">
        <v>809</v>
      </c>
      <c r="AB120" s="20"/>
    </row>
    <row r="121" spans="1:28" x14ac:dyDescent="0.2">
      <c r="A121" s="20"/>
      <c r="B121" s="20"/>
      <c r="C121" s="20"/>
      <c r="D121" s="21"/>
      <c r="E121" s="21"/>
      <c r="F121" s="21"/>
      <c r="G121" s="21"/>
      <c r="H121" s="21"/>
      <c r="I121" s="21"/>
      <c r="J121" s="20"/>
      <c r="K121" s="20"/>
      <c r="L121" s="20"/>
      <c r="M121" s="20"/>
      <c r="N121" s="20"/>
      <c r="O121" s="20"/>
      <c r="P121" s="20"/>
      <c r="Q121" s="20"/>
      <c r="R121" s="520"/>
      <c r="S121" s="20"/>
      <c r="T121" s="20"/>
      <c r="U121" s="20"/>
      <c r="V121" s="20"/>
      <c r="W121" s="20"/>
      <c r="X121" s="20"/>
      <c r="Y121" s="20"/>
      <c r="Z121" s="20"/>
      <c r="AA121" s="20"/>
      <c r="AB121" s="20"/>
    </row>
    <row r="122" spans="1:28" x14ac:dyDescent="0.2">
      <c r="A122" s="20"/>
      <c r="B122" s="20"/>
      <c r="C122" s="20"/>
      <c r="D122" s="21"/>
      <c r="E122" s="21"/>
      <c r="F122" s="21"/>
      <c r="G122" s="21"/>
      <c r="H122" s="21"/>
      <c r="I122" s="21"/>
      <c r="J122" s="20"/>
      <c r="K122" s="20"/>
      <c r="L122" s="20"/>
      <c r="M122" s="20"/>
      <c r="N122" s="20"/>
      <c r="O122" s="20"/>
      <c r="P122" s="20"/>
      <c r="Q122" s="20"/>
      <c r="R122" s="520"/>
      <c r="S122" s="20"/>
      <c r="T122" s="20"/>
      <c r="U122" s="20"/>
      <c r="V122" s="20"/>
      <c r="W122" s="20"/>
      <c r="X122" s="20"/>
      <c r="Y122" s="20"/>
      <c r="Z122" s="20"/>
      <c r="AA122" s="20"/>
      <c r="AB122" s="20"/>
    </row>
    <row r="126" spans="1:28" x14ac:dyDescent="0.2">
      <c r="G126" s="4" t="s">
        <v>89</v>
      </c>
      <c r="H126" s="4" t="s">
        <v>88</v>
      </c>
      <c r="I126" s="4" t="s">
        <v>87</v>
      </c>
    </row>
    <row r="127" spans="1:28" x14ac:dyDescent="0.2">
      <c r="G127" s="4" t="s">
        <v>275</v>
      </c>
      <c r="H127" s="4" t="s">
        <v>275</v>
      </c>
      <c r="I127" s="4" t="s">
        <v>277</v>
      </c>
    </row>
    <row r="128" spans="1:28" x14ac:dyDescent="0.2">
      <c r="H128" s="4" t="s">
        <v>276</v>
      </c>
      <c r="I128" s="4" t="s">
        <v>278</v>
      </c>
    </row>
  </sheetData>
  <sheetProtection algorithmName="SHA-512" hashValue="lt4z3CQPAcawZDUPBHFk062D+bdO+b+DniCdNKObJzQC66FLBK7SWsdTRcWVGrrFgPQGQAv7VAnwQ3Ay//W5cA==" saltValue="pd3fut2jwSk2dYxm/dRNuw==" spinCount="100000" sheet="1" formatRows="0" insertRows="0" deleteRows="0" selectLockedCells="1"/>
  <dataConsolidate/>
  <mergeCells count="327">
    <mergeCell ref="R58:R60"/>
    <mergeCell ref="R61:R63"/>
    <mergeCell ref="R64:R66"/>
    <mergeCell ref="R67:R122"/>
    <mergeCell ref="L61:L63"/>
    <mergeCell ref="S61:T61"/>
    <mergeCell ref="R13:R15"/>
    <mergeCell ref="R16:R18"/>
    <mergeCell ref="R19:R21"/>
    <mergeCell ref="R22:R24"/>
    <mergeCell ref="R25:R27"/>
    <mergeCell ref="R28:R30"/>
    <mergeCell ref="R31:R33"/>
    <mergeCell ref="R34:R36"/>
    <mergeCell ref="R46:R48"/>
    <mergeCell ref="L46:L48"/>
    <mergeCell ref="S46:T46"/>
    <mergeCell ref="L37:L39"/>
    <mergeCell ref="S37:T37"/>
    <mergeCell ref="S44:T44"/>
    <mergeCell ref="S45:T45"/>
    <mergeCell ref="R43:R45"/>
    <mergeCell ref="L13:L15"/>
    <mergeCell ref="L16:L18"/>
    <mergeCell ref="AB61:AB63"/>
    <mergeCell ref="S62:T62"/>
    <mergeCell ref="S63:T63"/>
    <mergeCell ref="L64:L66"/>
    <mergeCell ref="S64:T64"/>
    <mergeCell ref="AB64:AB66"/>
    <mergeCell ref="S65:T65"/>
    <mergeCell ref="S66:T66"/>
    <mergeCell ref="A64:A66"/>
    <mergeCell ref="B64:B66"/>
    <mergeCell ref="D64:D66"/>
    <mergeCell ref="E64:E66"/>
    <mergeCell ref="F64:F66"/>
    <mergeCell ref="H64:H66"/>
    <mergeCell ref="I64:I66"/>
    <mergeCell ref="J64:J66"/>
    <mergeCell ref="K64:K66"/>
    <mergeCell ref="A61:A63"/>
    <mergeCell ref="B61:B63"/>
    <mergeCell ref="D61:D63"/>
    <mergeCell ref="E61:E63"/>
    <mergeCell ref="F61:F63"/>
    <mergeCell ref="H61:H63"/>
    <mergeCell ref="I61:I63"/>
    <mergeCell ref="J61:J63"/>
    <mergeCell ref="K61:K63"/>
    <mergeCell ref="L58:L60"/>
    <mergeCell ref="S58:T58"/>
    <mergeCell ref="AB58:AB60"/>
    <mergeCell ref="S59:T59"/>
    <mergeCell ref="S60:T60"/>
    <mergeCell ref="A55:A57"/>
    <mergeCell ref="B55:B57"/>
    <mergeCell ref="D55:D57"/>
    <mergeCell ref="E55:E57"/>
    <mergeCell ref="F55:F57"/>
    <mergeCell ref="A58:A60"/>
    <mergeCell ref="B58:B60"/>
    <mergeCell ref="D58:D60"/>
    <mergeCell ref="E58:E60"/>
    <mergeCell ref="F58:F60"/>
    <mergeCell ref="H58:H60"/>
    <mergeCell ref="I58:I60"/>
    <mergeCell ref="J58:J60"/>
    <mergeCell ref="K58:K60"/>
    <mergeCell ref="H55:H57"/>
    <mergeCell ref="I55:I57"/>
    <mergeCell ref="J55:J57"/>
    <mergeCell ref="K55:K57"/>
    <mergeCell ref="L55:L57"/>
    <mergeCell ref="L49:L51"/>
    <mergeCell ref="S49:T49"/>
    <mergeCell ref="AB49:AB51"/>
    <mergeCell ref="S50:T50"/>
    <mergeCell ref="S51:T51"/>
    <mergeCell ref="L52:L54"/>
    <mergeCell ref="S52:T52"/>
    <mergeCell ref="AB52:AB54"/>
    <mergeCell ref="S53:T53"/>
    <mergeCell ref="S54:T54"/>
    <mergeCell ref="AB55:AB57"/>
    <mergeCell ref="S56:T56"/>
    <mergeCell ref="S57:T57"/>
    <mergeCell ref="S55:T55"/>
    <mergeCell ref="R49:R51"/>
    <mergeCell ref="R52:R54"/>
    <mergeCell ref="R55:R57"/>
    <mergeCell ref="A52:A54"/>
    <mergeCell ref="B52:B54"/>
    <mergeCell ref="D52:D54"/>
    <mergeCell ref="E52:E54"/>
    <mergeCell ref="F52:F54"/>
    <mergeCell ref="H52:H54"/>
    <mergeCell ref="I52:I54"/>
    <mergeCell ref="J52:J54"/>
    <mergeCell ref="K52:K54"/>
    <mergeCell ref="A49:A51"/>
    <mergeCell ref="B49:B51"/>
    <mergeCell ref="D49:D51"/>
    <mergeCell ref="E49:E51"/>
    <mergeCell ref="F49:F51"/>
    <mergeCell ref="H49:H51"/>
    <mergeCell ref="I49:I51"/>
    <mergeCell ref="J49:J51"/>
    <mergeCell ref="K49:K51"/>
    <mergeCell ref="AB46:AB48"/>
    <mergeCell ref="S47:T47"/>
    <mergeCell ref="S48:T48"/>
    <mergeCell ref="A43:A45"/>
    <mergeCell ref="B43:B45"/>
    <mergeCell ref="D43:D45"/>
    <mergeCell ref="E43:E45"/>
    <mergeCell ref="F43:F45"/>
    <mergeCell ref="A46:A48"/>
    <mergeCell ref="B46:B48"/>
    <mergeCell ref="D46:D48"/>
    <mergeCell ref="E46:E48"/>
    <mergeCell ref="F46:F48"/>
    <mergeCell ref="H46:H48"/>
    <mergeCell ref="I46:I48"/>
    <mergeCell ref="J46:J48"/>
    <mergeCell ref="K46:K48"/>
    <mergeCell ref="H43:H45"/>
    <mergeCell ref="I43:I45"/>
    <mergeCell ref="J43:J45"/>
    <mergeCell ref="K43:K45"/>
    <mergeCell ref="L43:L45"/>
    <mergeCell ref="S43:T43"/>
    <mergeCell ref="AB43:AB45"/>
    <mergeCell ref="AB37:AB39"/>
    <mergeCell ref="S38:T38"/>
    <mergeCell ref="S39:T39"/>
    <mergeCell ref="L40:L42"/>
    <mergeCell ref="S40:T40"/>
    <mergeCell ref="AB40:AB42"/>
    <mergeCell ref="S41:T41"/>
    <mergeCell ref="S42:T42"/>
    <mergeCell ref="R37:R39"/>
    <mergeCell ref="R40:R42"/>
    <mergeCell ref="A40:A42"/>
    <mergeCell ref="B40:B42"/>
    <mergeCell ref="D40:D42"/>
    <mergeCell ref="E40:E42"/>
    <mergeCell ref="F40:F42"/>
    <mergeCell ref="H40:H42"/>
    <mergeCell ref="I40:I42"/>
    <mergeCell ref="J40:J42"/>
    <mergeCell ref="K40:K42"/>
    <mergeCell ref="C40:C42"/>
    <mergeCell ref="K37:K39"/>
    <mergeCell ref="C37:C39"/>
    <mergeCell ref="A34:A36"/>
    <mergeCell ref="B34:B36"/>
    <mergeCell ref="D34:D36"/>
    <mergeCell ref="E34:E36"/>
    <mergeCell ref="F34:F36"/>
    <mergeCell ref="H34:H36"/>
    <mergeCell ref="I34:I36"/>
    <mergeCell ref="J34:J36"/>
    <mergeCell ref="K34:K36"/>
    <mergeCell ref="C34:C36"/>
    <mergeCell ref="A37:A39"/>
    <mergeCell ref="B37:B39"/>
    <mergeCell ref="D37:D39"/>
    <mergeCell ref="E37:E39"/>
    <mergeCell ref="F37:F39"/>
    <mergeCell ref="H37:H39"/>
    <mergeCell ref="I37:I39"/>
    <mergeCell ref="J37:J39"/>
    <mergeCell ref="AB25:AB27"/>
    <mergeCell ref="S26:T26"/>
    <mergeCell ref="S27:T27"/>
    <mergeCell ref="L28:L30"/>
    <mergeCell ref="S28:T28"/>
    <mergeCell ref="AB28:AB30"/>
    <mergeCell ref="S29:T29"/>
    <mergeCell ref="S30:T30"/>
    <mergeCell ref="L34:L36"/>
    <mergeCell ref="S34:T34"/>
    <mergeCell ref="AB34:AB36"/>
    <mergeCell ref="S35:T35"/>
    <mergeCell ref="S36:T36"/>
    <mergeCell ref="L31:L33"/>
    <mergeCell ref="S32:T32"/>
    <mergeCell ref="S33:T33"/>
    <mergeCell ref="S31:T31"/>
    <mergeCell ref="AB31:AB33"/>
    <mergeCell ref="L25:L27"/>
    <mergeCell ref="S25:T25"/>
    <mergeCell ref="A31:A33"/>
    <mergeCell ref="B31:B33"/>
    <mergeCell ref="D31:D33"/>
    <mergeCell ref="E31:E33"/>
    <mergeCell ref="F31:F33"/>
    <mergeCell ref="H31:H33"/>
    <mergeCell ref="I31:I33"/>
    <mergeCell ref="J31:J33"/>
    <mergeCell ref="K31:K33"/>
    <mergeCell ref="C31:C33"/>
    <mergeCell ref="A28:A30"/>
    <mergeCell ref="B28:B30"/>
    <mergeCell ref="D28:D30"/>
    <mergeCell ref="E28:E30"/>
    <mergeCell ref="F28:F30"/>
    <mergeCell ref="H28:H30"/>
    <mergeCell ref="I28:I30"/>
    <mergeCell ref="J28:J30"/>
    <mergeCell ref="K28:K30"/>
    <mergeCell ref="C28:C30"/>
    <mergeCell ref="A25:A27"/>
    <mergeCell ref="B25:B27"/>
    <mergeCell ref="D25:D27"/>
    <mergeCell ref="E25:E27"/>
    <mergeCell ref="F25:F27"/>
    <mergeCell ref="H25:H27"/>
    <mergeCell ref="I25:I27"/>
    <mergeCell ref="J25:J27"/>
    <mergeCell ref="K25:K27"/>
    <mergeCell ref="C25:C27"/>
    <mergeCell ref="D2:Z2"/>
    <mergeCell ref="D3:Z3"/>
    <mergeCell ref="D4:Z4"/>
    <mergeCell ref="L6:M6"/>
    <mergeCell ref="U8:AA8"/>
    <mergeCell ref="A5:AB5"/>
    <mergeCell ref="A6:B6"/>
    <mergeCell ref="A7:AB7"/>
    <mergeCell ref="A8:A9"/>
    <mergeCell ref="B8:B9"/>
    <mergeCell ref="D8:H8"/>
    <mergeCell ref="N6:O6"/>
    <mergeCell ref="Z9:AA9"/>
    <mergeCell ref="D6:G6"/>
    <mergeCell ref="C8:C9"/>
    <mergeCell ref="J16:J18"/>
    <mergeCell ref="I19:I21"/>
    <mergeCell ref="J19:J21"/>
    <mergeCell ref="K19:K21"/>
    <mergeCell ref="L19:L21"/>
    <mergeCell ref="K16:K18"/>
    <mergeCell ref="K13:K15"/>
    <mergeCell ref="J13:J15"/>
    <mergeCell ref="I16:I18"/>
    <mergeCell ref="I13:I15"/>
    <mergeCell ref="AB13:AB15"/>
    <mergeCell ref="AB10:AB12"/>
    <mergeCell ref="AB16:AB18"/>
    <mergeCell ref="S15:T15"/>
    <mergeCell ref="S16:T16"/>
    <mergeCell ref="S17:T17"/>
    <mergeCell ref="S18:T18"/>
    <mergeCell ref="S19:T19"/>
    <mergeCell ref="S13:T13"/>
    <mergeCell ref="S14:T14"/>
    <mergeCell ref="AB19:AB21"/>
    <mergeCell ref="S20:T20"/>
    <mergeCell ref="S21:T21"/>
    <mergeCell ref="AB22:AB24"/>
    <mergeCell ref="D22:D24"/>
    <mergeCell ref="E22:E24"/>
    <mergeCell ref="F22:F24"/>
    <mergeCell ref="H22:H24"/>
    <mergeCell ref="K22:K24"/>
    <mergeCell ref="L22:L24"/>
    <mergeCell ref="S22:T22"/>
    <mergeCell ref="S23:T23"/>
    <mergeCell ref="I22:I24"/>
    <mergeCell ref="J22:J24"/>
    <mergeCell ref="S24:T24"/>
    <mergeCell ref="A22:A24"/>
    <mergeCell ref="B22:B24"/>
    <mergeCell ref="F10:F12"/>
    <mergeCell ref="A19:A21"/>
    <mergeCell ref="D19:D21"/>
    <mergeCell ref="E19:E21"/>
    <mergeCell ref="F19:F21"/>
    <mergeCell ref="H19:H21"/>
    <mergeCell ref="B19:B21"/>
    <mergeCell ref="B16:B18"/>
    <mergeCell ref="A10:A12"/>
    <mergeCell ref="D10:D12"/>
    <mergeCell ref="E10:E12"/>
    <mergeCell ref="C13:C15"/>
    <mergeCell ref="C16:C18"/>
    <mergeCell ref="C19:C21"/>
    <mergeCell ref="C22:C24"/>
    <mergeCell ref="A16:A18"/>
    <mergeCell ref="D16:D18"/>
    <mergeCell ref="E16:E18"/>
    <mergeCell ref="H10:H12"/>
    <mergeCell ref="A13:A15"/>
    <mergeCell ref="D13:D15"/>
    <mergeCell ref="E13:E15"/>
    <mergeCell ref="AC11:AC12"/>
    <mergeCell ref="S9:T9"/>
    <mergeCell ref="S10:T10"/>
    <mergeCell ref="S11:T11"/>
    <mergeCell ref="S12:T12"/>
    <mergeCell ref="I8:I9"/>
    <mergeCell ref="AB8:AB9"/>
    <mergeCell ref="J8:L8"/>
    <mergeCell ref="M8:T8"/>
    <mergeCell ref="X9:Y9"/>
    <mergeCell ref="K10:K12"/>
    <mergeCell ref="L10:L12"/>
    <mergeCell ref="I10:I12"/>
    <mergeCell ref="J10:J12"/>
    <mergeCell ref="R10:R12"/>
    <mergeCell ref="C58:C60"/>
    <mergeCell ref="C61:C63"/>
    <mergeCell ref="C64:C66"/>
    <mergeCell ref="F16:F18"/>
    <mergeCell ref="H16:H18"/>
    <mergeCell ref="F13:F15"/>
    <mergeCell ref="H13:H15"/>
    <mergeCell ref="B10:B12"/>
    <mergeCell ref="B13:B15"/>
    <mergeCell ref="C10:C12"/>
    <mergeCell ref="C46:C48"/>
    <mergeCell ref="C49:C51"/>
    <mergeCell ref="C52:C54"/>
    <mergeCell ref="C55:C57"/>
    <mergeCell ref="C43:C45"/>
  </mergeCells>
  <phoneticPr fontId="3" type="noConversion"/>
  <conditionalFormatting sqref="I10:I66">
    <cfRule type="cellIs" dxfId="91" priority="131" stopIfTrue="1" operator="equal">
      <formula>1</formula>
    </cfRule>
    <cfRule type="cellIs" dxfId="90" priority="132" stopIfTrue="1" operator="between">
      <formula>1.9</formula>
      <formula>3.1</formula>
    </cfRule>
    <cfRule type="cellIs" dxfId="89" priority="133" stopIfTrue="1" operator="equal">
      <formula>4</formula>
    </cfRule>
  </conditionalFormatting>
  <conditionalFormatting sqref="I10:I66">
    <cfRule type="cellIs" dxfId="88" priority="122" operator="equal">
      <formula>"LEVE"</formula>
    </cfRule>
    <cfRule type="cellIs" dxfId="87" priority="123" operator="equal">
      <formula>"MODERADO"</formula>
    </cfRule>
    <cfRule type="cellIs" dxfId="86" priority="124" operator="equal">
      <formula>"GRAVE"</formula>
    </cfRule>
  </conditionalFormatting>
  <conditionalFormatting sqref="AB10:AB66">
    <cfRule type="containsText" dxfId="85" priority="115" operator="containsText" text="CONTINUA LA ACCIÓN ANTERIOR">
      <formula>NOT(ISERROR(SEARCH("CONTINUA LA ACCIÓN ANTERIOR",AB10)))</formula>
    </cfRule>
    <cfRule type="containsText" dxfId="84" priority="116" operator="containsText" text="REQUIERE NUEVA ACCIÓN">
      <formula>NOT(ISERROR(SEARCH("REQUIERE NUEVA ACCIÓN",AB10)))</formula>
    </cfRule>
    <cfRule type="containsText" dxfId="83" priority="117" operator="containsText" text="RIESGO CONTROLADO">
      <formula>NOT(ISERROR(SEARCH("RIESGO CONTROLADO",AB10)))</formula>
    </cfRule>
  </conditionalFormatting>
  <conditionalFormatting sqref="Z10:Z66">
    <cfRule type="beginsWith" dxfId="82" priority="108" operator="beginsWith" text="No eficaz">
      <formula>LEFT(Z10,LEN("No eficaz"))="No eficaz"</formula>
    </cfRule>
  </conditionalFormatting>
  <conditionalFormatting sqref="Z10:Z66">
    <cfRule type="beginsWith" dxfId="81" priority="104" operator="beginsWith" text="Eficaz">
      <formula>LEFT(Z10,LEN("Eficaz"))="Eficaz"</formula>
    </cfRule>
  </conditionalFormatting>
  <conditionalFormatting sqref="V10:V66">
    <cfRule type="expression" dxfId="80" priority="103">
      <formula>U10="ASUMIR"</formula>
    </cfRule>
  </conditionalFormatting>
  <conditionalFormatting sqref="W10:W66">
    <cfRule type="expression" dxfId="79" priority="102">
      <formula>U10="ASUMIR"</formula>
    </cfRule>
  </conditionalFormatting>
  <conditionalFormatting sqref="X10:X66">
    <cfRule type="expression" dxfId="78" priority="101">
      <formula>U10="ASUMIR"</formula>
    </cfRule>
  </conditionalFormatting>
  <conditionalFormatting sqref="Z10:Z66">
    <cfRule type="expression" dxfId="77" priority="99">
      <formula>U10="ASUMIR"</formula>
    </cfRule>
  </conditionalFormatting>
  <conditionalFormatting sqref="Y10:Y12 Y25:Y30 Y33:Y39 Y53:Y54 Y56:Y60 Y62:Y66 Y17:Y21 Y41:Y48">
    <cfRule type="expression" dxfId="76" priority="92">
      <formula>U10="ASUMIR"</formula>
    </cfRule>
  </conditionalFormatting>
  <conditionalFormatting sqref="AA10:AA66">
    <cfRule type="expression" dxfId="75" priority="90">
      <formula>U10="ASUMIR"</formula>
    </cfRule>
  </conditionalFormatting>
  <conditionalFormatting sqref="R10 R13 R16 R19 R22 R25 R28 R31 R34 R37 R40 R43 R46 R49 R52 R55 R58 R61 R64 R67:R120 Q10:Q66">
    <cfRule type="expression" dxfId="74" priority="88">
      <formula>#REF!="No existe control para el riesgo"</formula>
    </cfRule>
  </conditionalFormatting>
  <conditionalFormatting sqref="X10:X66">
    <cfRule type="cellIs" dxfId="73" priority="83" operator="equal">
      <formula>"NO_CUMPLIDA"</formula>
    </cfRule>
  </conditionalFormatting>
  <conditionalFormatting sqref="AA10">
    <cfRule type="expression" dxfId="72" priority="77">
      <formula>$X$10&lt;&gt;"CUMPLIMIENTO_TOTAL"</formula>
    </cfRule>
  </conditionalFormatting>
  <conditionalFormatting sqref="AA11">
    <cfRule type="expression" dxfId="71" priority="76">
      <formula>$X$11&lt;&gt;"CUMPLIMIENTO_TOTAL"</formula>
    </cfRule>
  </conditionalFormatting>
  <conditionalFormatting sqref="AA12">
    <cfRule type="expression" dxfId="70" priority="75">
      <formula>$X$12&lt;&gt;"CUMPLIMIENTO_TOTAL"</formula>
    </cfRule>
  </conditionalFormatting>
  <conditionalFormatting sqref="AA13">
    <cfRule type="expression" dxfId="69" priority="74">
      <formula>$X$13&lt;&gt;"CUMPLIMIENTO_TOTAL"</formula>
    </cfRule>
  </conditionalFormatting>
  <conditionalFormatting sqref="AA14">
    <cfRule type="expression" dxfId="68" priority="73">
      <formula>$X$14&lt;&gt;"CUMPLIMIENTO_TOTAL"</formula>
    </cfRule>
  </conditionalFormatting>
  <conditionalFormatting sqref="AA15">
    <cfRule type="expression" dxfId="67" priority="72">
      <formula>$X$15&lt;&gt;"CUMPLIMIENTO_TOTAL"</formula>
    </cfRule>
  </conditionalFormatting>
  <conditionalFormatting sqref="AA16">
    <cfRule type="expression" dxfId="66" priority="71">
      <formula>$X$16&lt;&gt;"CUMPLIMIENTO_TOTAL"</formula>
    </cfRule>
  </conditionalFormatting>
  <conditionalFormatting sqref="AA17">
    <cfRule type="expression" dxfId="65" priority="70">
      <formula>$X$17&lt;&gt;"CUMPLIMIENTO_TOTAL"</formula>
    </cfRule>
  </conditionalFormatting>
  <conditionalFormatting sqref="AA18">
    <cfRule type="expression" dxfId="64" priority="69">
      <formula>$X$18&lt;&gt;"CUMPLIMIENTO_TOTAL"</formula>
    </cfRule>
  </conditionalFormatting>
  <conditionalFormatting sqref="AA19">
    <cfRule type="expression" dxfId="63" priority="68">
      <formula>$X$19&lt;&gt;"CUMPLIMIENTO_TOTAL"</formula>
    </cfRule>
  </conditionalFormatting>
  <conditionalFormatting sqref="AA20">
    <cfRule type="expression" dxfId="62" priority="67">
      <formula>$X$20&lt;&gt;"CUMPLIMIENTO_TOTAL"</formula>
    </cfRule>
  </conditionalFormatting>
  <conditionalFormatting sqref="AA21">
    <cfRule type="expression" dxfId="61" priority="66">
      <formula>$X$21&lt;&gt;"CUMPLIMIENTO_TOTAL"</formula>
    </cfRule>
  </conditionalFormatting>
  <conditionalFormatting sqref="AA22">
    <cfRule type="expression" dxfId="60" priority="62">
      <formula>$X$22&lt;&gt;"CUMPLIMIENTO_TOTAL"</formula>
    </cfRule>
  </conditionalFormatting>
  <conditionalFormatting sqref="AA23">
    <cfRule type="expression" dxfId="59" priority="61">
      <formula>$X$23&lt;&gt;"CUMPLIMIENTO_TOTAL"</formula>
    </cfRule>
  </conditionalFormatting>
  <conditionalFormatting sqref="AA24">
    <cfRule type="expression" dxfId="58" priority="60">
      <formula>$X$24&lt;&gt;"CUMPLIMIENTO_TOTAL"</formula>
    </cfRule>
  </conditionalFormatting>
  <conditionalFormatting sqref="AA25">
    <cfRule type="expression" dxfId="57" priority="59">
      <formula>$X$25&lt;&gt;"CUMPLIMIENTO_TOTAL"</formula>
    </cfRule>
  </conditionalFormatting>
  <conditionalFormatting sqref="AA26">
    <cfRule type="expression" dxfId="56" priority="58">
      <formula>$X$26&lt;&gt;"CUMPLIMIENTO_TOTAL"</formula>
    </cfRule>
  </conditionalFormatting>
  <conditionalFormatting sqref="AA27">
    <cfRule type="expression" dxfId="55" priority="57">
      <formula>$X$27&lt;&gt;"CUMPLIMIENTO_TOTAL"</formula>
    </cfRule>
  </conditionalFormatting>
  <conditionalFormatting sqref="AA28">
    <cfRule type="expression" dxfId="54" priority="56">
      <formula>$X$28&lt;&gt;"CUMPLIMIENTO_TOTAL"</formula>
    </cfRule>
  </conditionalFormatting>
  <conditionalFormatting sqref="AA29">
    <cfRule type="expression" dxfId="53" priority="55">
      <formula>$X$29&lt;&gt;"CUMPLIMIENTO_TOTAL"</formula>
    </cfRule>
  </conditionalFormatting>
  <conditionalFormatting sqref="AA30">
    <cfRule type="expression" dxfId="52" priority="54">
      <formula>$X$30&lt;&gt;"CUMPLIMIENTO_TOTAL"</formula>
    </cfRule>
  </conditionalFormatting>
  <conditionalFormatting sqref="AA31">
    <cfRule type="expression" dxfId="51" priority="53">
      <formula>$X$31&lt;&gt;"CUMPLIMIENTO_TOTAL"</formula>
    </cfRule>
  </conditionalFormatting>
  <conditionalFormatting sqref="AA32">
    <cfRule type="expression" dxfId="50" priority="52">
      <formula>$X$32&lt;&gt;"CUMPLIMIENTO_TOTAL"</formula>
    </cfRule>
  </conditionalFormatting>
  <conditionalFormatting sqref="AA33">
    <cfRule type="expression" dxfId="49" priority="51">
      <formula>$X$33&lt;&gt;"CUMPLIMIENTO_TOTAL"</formula>
    </cfRule>
  </conditionalFormatting>
  <conditionalFormatting sqref="AA34">
    <cfRule type="expression" dxfId="48" priority="50">
      <formula>$X$34&lt;&gt;"CUMPLIMIENTO_TOTAL"</formula>
    </cfRule>
  </conditionalFormatting>
  <conditionalFormatting sqref="AA35">
    <cfRule type="expression" dxfId="47" priority="49">
      <formula>$X$35&lt;&gt;"CUMPLIMIENTO_TOTAL"</formula>
    </cfRule>
  </conditionalFormatting>
  <conditionalFormatting sqref="AA36">
    <cfRule type="expression" dxfId="46" priority="48">
      <formula>$X$36&lt;&gt;"CUMPLIMIENTO_TOTAL"</formula>
    </cfRule>
  </conditionalFormatting>
  <conditionalFormatting sqref="AA37">
    <cfRule type="expression" dxfId="45" priority="47">
      <formula>$X$37&lt;&gt;"CUMPLIMIENTO_TOTAL"</formula>
    </cfRule>
  </conditionalFormatting>
  <conditionalFormatting sqref="AA38">
    <cfRule type="expression" dxfId="44" priority="46">
      <formula>$X$38&lt;&gt;"CUMPLIMIENTO_TOTAL"</formula>
    </cfRule>
  </conditionalFormatting>
  <conditionalFormatting sqref="AA39">
    <cfRule type="expression" dxfId="43" priority="45">
      <formula>$X$39&lt;&gt;"CUMPLIMIENTO_TOTAL"</formula>
    </cfRule>
  </conditionalFormatting>
  <conditionalFormatting sqref="AA40">
    <cfRule type="expression" dxfId="42" priority="44">
      <formula>$X$40&lt;&gt;"CUMPLIMIENTO_TOTAL"</formula>
    </cfRule>
  </conditionalFormatting>
  <conditionalFormatting sqref="AA41">
    <cfRule type="expression" dxfId="41" priority="43">
      <formula>$X$41&lt;&gt;"CUMPLIMIENTO_TOTAL"</formula>
    </cfRule>
  </conditionalFormatting>
  <conditionalFormatting sqref="AA42">
    <cfRule type="expression" dxfId="40" priority="42">
      <formula>$X$42&lt;&gt;"CUMPLIMIENTO_TOTAL"</formula>
    </cfRule>
  </conditionalFormatting>
  <conditionalFormatting sqref="AA43">
    <cfRule type="expression" dxfId="39" priority="41">
      <formula>$X$43&lt;&gt;"CUMPLIMIENTO_TOTAL"</formula>
    </cfRule>
  </conditionalFormatting>
  <conditionalFormatting sqref="AA44">
    <cfRule type="expression" dxfId="38" priority="40">
      <formula>$X$44&lt;&gt;"CUMPLIMIENTO_TOTAL"</formula>
    </cfRule>
  </conditionalFormatting>
  <conditionalFormatting sqref="AA45">
    <cfRule type="expression" dxfId="37" priority="39">
      <formula>$X$45&lt;&gt;"CUMPLIMIENTO_TOTAL"</formula>
    </cfRule>
  </conditionalFormatting>
  <conditionalFormatting sqref="AA46">
    <cfRule type="expression" dxfId="36" priority="38">
      <formula>$X$46&lt;&gt;"CUMPLIMIENTO_TOTAL"</formula>
    </cfRule>
  </conditionalFormatting>
  <conditionalFormatting sqref="AA47">
    <cfRule type="expression" dxfId="35" priority="37">
      <formula>$X$47&lt;&gt;"CUMPLIMIENTO_TOTAL"</formula>
    </cfRule>
  </conditionalFormatting>
  <conditionalFormatting sqref="AA48">
    <cfRule type="expression" dxfId="34" priority="36">
      <formula>$X$48&lt;&gt;"CUMPLIMIENTO_TOTAL"</formula>
    </cfRule>
  </conditionalFormatting>
  <conditionalFormatting sqref="AA49">
    <cfRule type="expression" dxfId="33" priority="35">
      <formula>$X$49&lt;&gt;"CUMPLIMIENTO_TOTAL"</formula>
    </cfRule>
  </conditionalFormatting>
  <conditionalFormatting sqref="AA50">
    <cfRule type="expression" dxfId="32" priority="34">
      <formula>$X$50&lt;&gt;"CUMPLIMIENTO_TOTAL"</formula>
    </cfRule>
  </conditionalFormatting>
  <conditionalFormatting sqref="AA51">
    <cfRule type="expression" dxfId="31" priority="33">
      <formula>$X$51&lt;&gt;"CUMPLIMIENTO_TOTAL"</formula>
    </cfRule>
  </conditionalFormatting>
  <conditionalFormatting sqref="AA52">
    <cfRule type="expression" dxfId="30" priority="32">
      <formula>$X$52&lt;&gt;"CUMPLIMIENTO_TOTAL"</formula>
    </cfRule>
  </conditionalFormatting>
  <conditionalFormatting sqref="AA53">
    <cfRule type="expression" dxfId="29" priority="31">
      <formula>$X$53&lt;&gt;"CUMPLIMIENTO_TOTAL"</formula>
    </cfRule>
  </conditionalFormatting>
  <conditionalFormatting sqref="AA54">
    <cfRule type="expression" dxfId="28" priority="30">
      <formula>$X$54&lt;&gt;"CUMPLIMIENTO_TOTAL"</formula>
    </cfRule>
  </conditionalFormatting>
  <conditionalFormatting sqref="AA55">
    <cfRule type="expression" dxfId="27" priority="29">
      <formula>$X$55&lt;&gt;"CUMPLIMIENTO_TOTAL"</formula>
    </cfRule>
  </conditionalFormatting>
  <conditionalFormatting sqref="AA56">
    <cfRule type="expression" dxfId="26" priority="28">
      <formula>$X$56&lt;&gt;"CUMPLIMIENTO_TOTAL"</formula>
    </cfRule>
  </conditionalFormatting>
  <conditionalFormatting sqref="AA57">
    <cfRule type="expression" dxfId="25" priority="27">
      <formula>$X$57&lt;&gt;"CUMPLIMIENTO_TOTAL"</formula>
    </cfRule>
  </conditionalFormatting>
  <conditionalFormatting sqref="AA58">
    <cfRule type="expression" dxfId="24" priority="26">
      <formula>$X$58&lt;&gt;"CUMPLIMIENTO_TOTAL"</formula>
    </cfRule>
  </conditionalFormatting>
  <conditionalFormatting sqref="AA59">
    <cfRule type="expression" dxfId="23" priority="25">
      <formula>$X$59&lt;&gt;"CUMPLIMIENTO_TOTAL"</formula>
    </cfRule>
  </conditionalFormatting>
  <conditionalFormatting sqref="AA60">
    <cfRule type="expression" dxfId="22" priority="24">
      <formula>$X$60&lt;&gt;"CUMPLIMIENTO_TOTAL"</formula>
    </cfRule>
  </conditionalFormatting>
  <conditionalFormatting sqref="AA61">
    <cfRule type="expression" dxfId="21" priority="23">
      <formula>$X$61&lt;&gt;"CUMPLIMIENTO_TOTAL"</formula>
    </cfRule>
  </conditionalFormatting>
  <conditionalFormatting sqref="AA62">
    <cfRule type="expression" dxfId="20" priority="22">
      <formula>$X$62&lt;&gt;"CUMPLIMIENTO_TOTAL"</formula>
    </cfRule>
  </conditionalFormatting>
  <conditionalFormatting sqref="AA63">
    <cfRule type="expression" dxfId="19" priority="21">
      <formula>$X$63&lt;&gt;"CUMPLIMIENTO_TOTAL"</formula>
    </cfRule>
  </conditionalFormatting>
  <conditionalFormatting sqref="AA64">
    <cfRule type="expression" dxfId="18" priority="20">
      <formula>$X$64&lt;&gt;"CUMPLIMIENTO_TOTAL"</formula>
    </cfRule>
  </conditionalFormatting>
  <conditionalFormatting sqref="AA65">
    <cfRule type="expression" dxfId="17" priority="19">
      <formula>$X$65&lt;&gt;"CUMPLIMIENTO_TOTAL"</formula>
    </cfRule>
  </conditionalFormatting>
  <conditionalFormatting sqref="AA66">
    <cfRule type="expression" dxfId="16" priority="18">
      <formula>$X$66&lt;&gt;"CUMPLIMIENTO_TOTAL"</formula>
    </cfRule>
  </conditionalFormatting>
  <conditionalFormatting sqref="R10:R66">
    <cfRule type="cellIs" dxfId="15" priority="10" operator="equal">
      <formula>"INEXISTENTE"</formula>
    </cfRule>
    <cfRule type="cellIs" dxfId="14" priority="11" operator="equal">
      <formula>"ACEPTABLE"</formula>
    </cfRule>
    <cfRule type="cellIs" dxfId="13" priority="12" operator="equal">
      <formula>"FUERTE"</formula>
    </cfRule>
    <cfRule type="cellIs" dxfId="12" priority="13" operator="equal">
      <formula>"DÉBIL"</formula>
    </cfRule>
  </conditionalFormatting>
  <conditionalFormatting sqref="P10:P66">
    <cfRule type="expression" dxfId="11" priority="678">
      <formula>#REF!="No existe control para el riesgo"</formula>
    </cfRule>
  </conditionalFormatting>
  <conditionalFormatting sqref="Y22:Y24">
    <cfRule type="expression" dxfId="10" priority="9">
      <formula>U22="ASUMIR"</formula>
    </cfRule>
  </conditionalFormatting>
  <conditionalFormatting sqref="Y31:Y32">
    <cfRule type="expression" dxfId="9" priority="8">
      <formula>U31="ASUMIR"</formula>
    </cfRule>
  </conditionalFormatting>
  <conditionalFormatting sqref="Y49:Y52">
    <cfRule type="expression" dxfId="8" priority="7">
      <formula>U49="ASUMIR"</formula>
    </cfRule>
  </conditionalFormatting>
  <conditionalFormatting sqref="Y55">
    <cfRule type="expression" dxfId="7" priority="6">
      <formula>U55="ASUMIR"</formula>
    </cfRule>
  </conditionalFormatting>
  <conditionalFormatting sqref="Y61">
    <cfRule type="expression" dxfId="6" priority="5">
      <formula>U61="ASUMIR"</formula>
    </cfRule>
  </conditionalFormatting>
  <conditionalFormatting sqref="Y14:Y15">
    <cfRule type="expression" dxfId="5" priority="4">
      <formula>U14="ASUMIR"</formula>
    </cfRule>
  </conditionalFormatting>
  <conditionalFormatting sqref="Y13">
    <cfRule type="expression" dxfId="4" priority="3">
      <formula>U13="ASUMIR"</formula>
    </cfRule>
  </conditionalFormatting>
  <conditionalFormatting sqref="Y16">
    <cfRule type="expression" dxfId="3" priority="2">
      <formula>U16="ASUMIR"</formula>
    </cfRule>
  </conditionalFormatting>
  <conditionalFormatting sqref="Y40">
    <cfRule type="expression" dxfId="2" priority="1">
      <formula>U40="ASUMIR"</formula>
    </cfRule>
  </conditionalFormatting>
  <dataValidations xWindow="789" yWindow="679" count="9">
    <dataValidation allowBlank="1" showInputMessage="1" showErrorMessage="1" promptTitle="FACTORES DE RIESGO" prompt="Seleccione el factor de riesgo interno o externo" sqref="D10:D66"/>
    <dataValidation allowBlank="1" showInputMessage="1" showErrorMessage="1" promptTitle="Análisis del indicador" prompt="Describa brevemente el comportamiento del indicador" sqref="L10:L66"/>
    <dataValidation allowBlank="1" showInputMessage="1" showErrorMessage="1" promptTitle="Limitación del control" prompt="Describa brevemente los problemas o limitantes tenidos al momento de aplicar el control establecido._x000a_En caso de &quot;NO EXISTE CONTROL&quot;, deje en blanco la celda" sqref="S10:T66"/>
    <dataValidation allowBlank="1" showInputMessage="1" showErrorMessage="1" promptTitle="Acción" prompt="Describa la forma en la cual se ha cumplido con la acción (oportunidad de mejora) que se implementó para tratar el riesgo" sqref="Y10:Y66"/>
    <dataValidation type="list" allowBlank="1" showInputMessage="1" showErrorMessage="1" promptTitle="SITUACION DEL RIESGO" prompt="Evalue luego del seguimiento el riesgo, para ello tenga en cuenta los resultados de:_x000a_- Medición y el análisis del indicador de riesgo_x000a_-Dificultades para la aplicación del control existente_x000a_-El cumplimiento y eficacia de la acción planteada." sqref="AB10:AB66">
      <formula1>"RIESGO CONTROLADO, REQUIERE NUEVA ACCIÓN, CONTINUA LA ACCIÓN ANTERIOR"</formula1>
    </dataValidation>
    <dataValidation type="decimal" allowBlank="1" showInputMessage="1" showErrorMessage="1" promptTitle="% De medición del indicador" prompt="Sólo permite números" sqref="K10:K66">
      <formula1>-2E+22</formula1>
      <formula2>2E+21</formula2>
    </dataValidation>
    <dataValidation type="custom" allowBlank="1" showInputMessage="1" showErrorMessage="1" promptTitle="Soporte de cumplimiento" prompt="Registre información que evidencie el cumplimiento de la acción:_x000a_- Documento (físico, digital)._x000a_- Enlace web_x000a_- Fotografia, video_x000a_- Otros que considere pertinente._x000a_En caso de NO CUMPLIDA deje esta casilla en blanco" sqref="AA10:AA66">
      <formula1>X10="CUMPLIMIENTO_TOTAL"</formula1>
    </dataValidation>
    <dataValidation type="list" allowBlank="1" showInputMessage="1" showErrorMessage="1" prompt="Determine en que estado esta la acción:_x000a__x000a_-Cumplimiento total (la acción se cumplió de acuerdo a lo planeado)_x000a_-Cumplimiento parcial (la acción aun esta en proceso de implementación)_x000a_- No cumplida (la accion no fue implementada de acuerdo a l planeado)" sqref="X10:X66">
      <formula1>INDIRECT(U10)</formula1>
    </dataValidation>
    <dataValidation type="list" allowBlank="1" showInputMessage="1" showErrorMessage="1" promptTitle="EFICACIA DE LA ACCIÓN" prompt="EFICAZ:  La acción implementada permite prevenir o mitigar el riesgo, _x000a_NO EFICAZ: la acción no previene o mitiga el riesgo._x000a_PENDIENTE EVALUACIÓN: La acción no se ha cumplido y aun esta en los términos._x000a_SIN EVALUACIÓN POR VENCIMIENTO: Acción no cumplida" sqref="Z10:Z66">
      <formula1>INDIRECT(X10)</formula1>
    </dataValidation>
  </dataValidations>
  <pageMargins left="1.3779527559055118" right="0.15748031496062992" top="0.59055118110236227" bottom="0.39370078740157483" header="0" footer="0"/>
  <pageSetup paperSize="125" scale="60" fitToHeight="10" orientation="landscape" horizontalDpi="1200" verticalDpi="1200" r:id="rId1"/>
  <headerFooter alignWithMargins="0"/>
  <drawing r:id="rId2"/>
  <extLst>
    <ext xmlns:x14="http://schemas.microsoft.com/office/spreadsheetml/2009/9/main" uri="{78C0D931-6437-407d-A8EE-F0AAD7539E65}">
      <x14:conditionalFormattings>
        <x14:conditionalFormatting xmlns:xm="http://schemas.microsoft.com/office/excel/2006/main">
          <x14:cfRule type="containsText" priority="135" operator="containsText" id="{5FF8A8BD-18FC-417B-850F-ACA90835F62D}">
            <xm:f>NOT(ISERROR(SEARCH(#REF!,Z10)))</xm:f>
            <xm:f>#REF!</xm:f>
            <x14:dxf>
              <font>
                <color rgb="FF9C0006"/>
              </font>
              <fill>
                <patternFill>
                  <bgColor rgb="FFFFC7CE"/>
                </patternFill>
              </fill>
            </x14:dxf>
          </x14:cfRule>
          <xm:sqref>Z10:Z66</xm:sqref>
        </x14:conditionalFormatting>
        <x14:conditionalFormatting xmlns:xm="http://schemas.microsoft.com/office/excel/2006/main">
          <x14:cfRule type="containsText" priority="137" operator="containsText" id="{13013706-2595-4270-A379-FEE68B7EE3BE}">
            <xm:f>NOT(ISERROR(SEARCH(#REF!,X10)))</xm:f>
            <xm:f>#REF!</xm:f>
            <x14:dxf>
              <font>
                <color rgb="FF9C0006"/>
              </font>
              <fill>
                <patternFill>
                  <bgColor rgb="FFFFC7CE"/>
                </patternFill>
              </fill>
            </x14:dxf>
          </x14:cfRule>
          <xm:sqref>X10:X66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B10" sqref="B10"/>
    </sheetView>
  </sheetViews>
  <sheetFormatPr baseColWidth="10" defaultColWidth="11.42578125" defaultRowHeight="12.75" x14ac:dyDescent="0.2"/>
  <cols>
    <col min="1" max="1" width="4.5703125" customWidth="1"/>
    <col min="2" max="2" width="35.7109375" customWidth="1"/>
  </cols>
  <sheetData>
    <row r="1" spans="1:2" x14ac:dyDescent="0.2">
      <c r="A1" t="s">
        <v>11</v>
      </c>
    </row>
    <row r="3" spans="1:2" x14ac:dyDescent="0.2">
      <c r="A3" s="6" t="s">
        <v>12</v>
      </c>
    </row>
    <row r="5" spans="1:2" x14ac:dyDescent="0.2">
      <c r="A5">
        <v>1</v>
      </c>
      <c r="B5" t="s">
        <v>13</v>
      </c>
    </row>
    <row r="6" spans="1:2" x14ac:dyDescent="0.2">
      <c r="A6">
        <v>2</v>
      </c>
      <c r="B6" t="s">
        <v>14</v>
      </c>
    </row>
    <row r="7" spans="1:2" x14ac:dyDescent="0.2">
      <c r="A7">
        <v>3</v>
      </c>
      <c r="B7" t="s">
        <v>15</v>
      </c>
    </row>
    <row r="8" spans="1:2" x14ac:dyDescent="0.2">
      <c r="A8">
        <v>5</v>
      </c>
      <c r="B8" t="s">
        <v>16</v>
      </c>
    </row>
    <row r="9" spans="1:2" x14ac:dyDescent="0.2">
      <c r="A9">
        <v>6</v>
      </c>
      <c r="B9" t="s">
        <v>17</v>
      </c>
    </row>
    <row r="10" spans="1:2" x14ac:dyDescent="0.2">
      <c r="A10">
        <v>7</v>
      </c>
      <c r="B10" t="s">
        <v>18</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H116"/>
  <sheetViews>
    <sheetView showGridLines="0" topLeftCell="A10" zoomScale="90" zoomScaleNormal="90" workbookViewId="0">
      <selection activeCell="K34" sqref="K34:S36"/>
    </sheetView>
  </sheetViews>
  <sheetFormatPr baseColWidth="10" defaultColWidth="11.42578125" defaultRowHeight="12.75" x14ac:dyDescent="0.2"/>
  <cols>
    <col min="1" max="1" width="14.28515625" style="16" customWidth="1"/>
    <col min="2" max="2" width="1.5703125" style="16" customWidth="1"/>
    <col min="3" max="8" width="11.7109375" customWidth="1"/>
    <col min="9" max="10" width="1.5703125" customWidth="1"/>
    <col min="11" max="11" width="9.7109375" customWidth="1"/>
    <col min="12" max="12" width="13.28515625" customWidth="1"/>
    <col min="13" max="13" width="13.7109375" customWidth="1"/>
    <col min="14" max="14" width="4.7109375" customWidth="1"/>
    <col min="15" max="19" width="15.7109375" customWidth="1"/>
    <col min="20" max="20" width="7.7109375" customWidth="1"/>
    <col min="241" max="241" width="53.85546875" customWidth="1"/>
    <col min="242" max="242" width="4.140625" customWidth="1"/>
    <col min="243" max="243" width="3.7109375" customWidth="1"/>
    <col min="244" max="245" width="4.7109375" customWidth="1"/>
    <col min="246" max="246" width="8.7109375" customWidth="1"/>
    <col min="247" max="249" width="16.7109375" customWidth="1"/>
    <col min="250" max="250" width="3.7109375" customWidth="1"/>
    <col min="497" max="497" width="53.85546875" customWidth="1"/>
    <col min="498" max="498" width="4.140625" customWidth="1"/>
    <col min="499" max="499" width="3.7109375" customWidth="1"/>
    <col min="500" max="501" width="4.7109375" customWidth="1"/>
    <col min="502" max="502" width="8.7109375" customWidth="1"/>
    <col min="503" max="505" width="16.7109375" customWidth="1"/>
    <col min="506" max="506" width="3.7109375" customWidth="1"/>
    <col min="753" max="753" width="53.85546875" customWidth="1"/>
    <col min="754" max="754" width="4.140625" customWidth="1"/>
    <col min="755" max="755" width="3.7109375" customWidth="1"/>
    <col min="756" max="757" width="4.7109375" customWidth="1"/>
    <col min="758" max="758" width="8.7109375" customWidth="1"/>
    <col min="759" max="761" width="16.7109375" customWidth="1"/>
    <col min="762" max="762" width="3.7109375" customWidth="1"/>
    <col min="1009" max="1009" width="53.85546875" customWidth="1"/>
    <col min="1010" max="1010" width="4.140625" customWidth="1"/>
    <col min="1011" max="1011" width="3.7109375" customWidth="1"/>
    <col min="1012" max="1013" width="4.7109375" customWidth="1"/>
    <col min="1014" max="1014" width="8.7109375" customWidth="1"/>
    <col min="1015" max="1017" width="16.7109375" customWidth="1"/>
    <col min="1018" max="1018" width="3.7109375" customWidth="1"/>
    <col min="1265" max="1265" width="53.85546875" customWidth="1"/>
    <col min="1266" max="1266" width="4.140625" customWidth="1"/>
    <col min="1267" max="1267" width="3.7109375" customWidth="1"/>
    <col min="1268" max="1269" width="4.7109375" customWidth="1"/>
    <col min="1270" max="1270" width="8.7109375" customWidth="1"/>
    <col min="1271" max="1273" width="16.7109375" customWidth="1"/>
    <col min="1274" max="1274" width="3.7109375" customWidth="1"/>
    <col min="1521" max="1521" width="53.85546875" customWidth="1"/>
    <col min="1522" max="1522" width="4.140625" customWidth="1"/>
    <col min="1523" max="1523" width="3.7109375" customWidth="1"/>
    <col min="1524" max="1525" width="4.7109375" customWidth="1"/>
    <col min="1526" max="1526" width="8.7109375" customWidth="1"/>
    <col min="1527" max="1529" width="16.7109375" customWidth="1"/>
    <col min="1530" max="1530" width="3.7109375" customWidth="1"/>
    <col min="1777" max="1777" width="53.85546875" customWidth="1"/>
    <col min="1778" max="1778" width="4.140625" customWidth="1"/>
    <col min="1779" max="1779" width="3.7109375" customWidth="1"/>
    <col min="1780" max="1781" width="4.7109375" customWidth="1"/>
    <col min="1782" max="1782" width="8.7109375" customWidth="1"/>
    <col min="1783" max="1785" width="16.7109375" customWidth="1"/>
    <col min="1786" max="1786" width="3.7109375" customWidth="1"/>
    <col min="2033" max="2033" width="53.85546875" customWidth="1"/>
    <col min="2034" max="2034" width="4.140625" customWidth="1"/>
    <col min="2035" max="2035" width="3.7109375" customWidth="1"/>
    <col min="2036" max="2037" width="4.7109375" customWidth="1"/>
    <col min="2038" max="2038" width="8.7109375" customWidth="1"/>
    <col min="2039" max="2041" width="16.7109375" customWidth="1"/>
    <col min="2042" max="2042" width="3.7109375" customWidth="1"/>
    <col min="2289" max="2289" width="53.85546875" customWidth="1"/>
    <col min="2290" max="2290" width="4.140625" customWidth="1"/>
    <col min="2291" max="2291" width="3.7109375" customWidth="1"/>
    <col min="2292" max="2293" width="4.7109375" customWidth="1"/>
    <col min="2294" max="2294" width="8.7109375" customWidth="1"/>
    <col min="2295" max="2297" width="16.7109375" customWidth="1"/>
    <col min="2298" max="2298" width="3.7109375" customWidth="1"/>
    <col min="2545" max="2545" width="53.85546875" customWidth="1"/>
    <col min="2546" max="2546" width="4.140625" customWidth="1"/>
    <col min="2547" max="2547" width="3.7109375" customWidth="1"/>
    <col min="2548" max="2549" width="4.7109375" customWidth="1"/>
    <col min="2550" max="2550" width="8.7109375" customWidth="1"/>
    <col min="2551" max="2553" width="16.7109375" customWidth="1"/>
    <col min="2554" max="2554" width="3.7109375" customWidth="1"/>
    <col min="2801" max="2801" width="53.85546875" customWidth="1"/>
    <col min="2802" max="2802" width="4.140625" customWidth="1"/>
    <col min="2803" max="2803" width="3.7109375" customWidth="1"/>
    <col min="2804" max="2805" width="4.7109375" customWidth="1"/>
    <col min="2806" max="2806" width="8.7109375" customWidth="1"/>
    <col min="2807" max="2809" width="16.7109375" customWidth="1"/>
    <col min="2810" max="2810" width="3.7109375" customWidth="1"/>
    <col min="3057" max="3057" width="53.85546875" customWidth="1"/>
    <col min="3058" max="3058" width="4.140625" customWidth="1"/>
    <col min="3059" max="3059" width="3.7109375" customWidth="1"/>
    <col min="3060" max="3061" width="4.7109375" customWidth="1"/>
    <col min="3062" max="3062" width="8.7109375" customWidth="1"/>
    <col min="3063" max="3065" width="16.7109375" customWidth="1"/>
    <col min="3066" max="3066" width="3.7109375" customWidth="1"/>
    <col min="3313" max="3313" width="53.85546875" customWidth="1"/>
    <col min="3314" max="3314" width="4.140625" customWidth="1"/>
    <col min="3315" max="3315" width="3.7109375" customWidth="1"/>
    <col min="3316" max="3317" width="4.7109375" customWidth="1"/>
    <col min="3318" max="3318" width="8.7109375" customWidth="1"/>
    <col min="3319" max="3321" width="16.7109375" customWidth="1"/>
    <col min="3322" max="3322" width="3.7109375" customWidth="1"/>
    <col min="3569" max="3569" width="53.85546875" customWidth="1"/>
    <col min="3570" max="3570" width="4.140625" customWidth="1"/>
    <col min="3571" max="3571" width="3.7109375" customWidth="1"/>
    <col min="3572" max="3573" width="4.7109375" customWidth="1"/>
    <col min="3574" max="3574" width="8.7109375" customWidth="1"/>
    <col min="3575" max="3577" width="16.7109375" customWidth="1"/>
    <col min="3578" max="3578" width="3.7109375" customWidth="1"/>
    <col min="3825" max="3825" width="53.85546875" customWidth="1"/>
    <col min="3826" max="3826" width="4.140625" customWidth="1"/>
    <col min="3827" max="3827" width="3.7109375" customWidth="1"/>
    <col min="3828" max="3829" width="4.7109375" customWidth="1"/>
    <col min="3830" max="3830" width="8.7109375" customWidth="1"/>
    <col min="3831" max="3833" width="16.7109375" customWidth="1"/>
    <col min="3834" max="3834" width="3.7109375" customWidth="1"/>
    <col min="4081" max="4081" width="53.85546875" customWidth="1"/>
    <col min="4082" max="4082" width="4.140625" customWidth="1"/>
    <col min="4083" max="4083" width="3.7109375" customWidth="1"/>
    <col min="4084" max="4085" width="4.7109375" customWidth="1"/>
    <col min="4086" max="4086" width="8.7109375" customWidth="1"/>
    <col min="4087" max="4089" width="16.7109375" customWidth="1"/>
    <col min="4090" max="4090" width="3.7109375" customWidth="1"/>
    <col min="4337" max="4337" width="53.85546875" customWidth="1"/>
    <col min="4338" max="4338" width="4.140625" customWidth="1"/>
    <col min="4339" max="4339" width="3.7109375" customWidth="1"/>
    <col min="4340" max="4341" width="4.7109375" customWidth="1"/>
    <col min="4342" max="4342" width="8.7109375" customWidth="1"/>
    <col min="4343" max="4345" width="16.7109375" customWidth="1"/>
    <col min="4346" max="4346" width="3.7109375" customWidth="1"/>
    <col min="4593" max="4593" width="53.85546875" customWidth="1"/>
    <col min="4594" max="4594" width="4.140625" customWidth="1"/>
    <col min="4595" max="4595" width="3.7109375" customWidth="1"/>
    <col min="4596" max="4597" width="4.7109375" customWidth="1"/>
    <col min="4598" max="4598" width="8.7109375" customWidth="1"/>
    <col min="4599" max="4601" width="16.7109375" customWidth="1"/>
    <col min="4602" max="4602" width="3.7109375" customWidth="1"/>
    <col min="4849" max="4849" width="53.85546875" customWidth="1"/>
    <col min="4850" max="4850" width="4.140625" customWidth="1"/>
    <col min="4851" max="4851" width="3.7109375" customWidth="1"/>
    <col min="4852" max="4853" width="4.7109375" customWidth="1"/>
    <col min="4854" max="4854" width="8.7109375" customWidth="1"/>
    <col min="4855" max="4857" width="16.7109375" customWidth="1"/>
    <col min="4858" max="4858" width="3.7109375" customWidth="1"/>
    <col min="5105" max="5105" width="53.85546875" customWidth="1"/>
    <col min="5106" max="5106" width="4.140625" customWidth="1"/>
    <col min="5107" max="5107" width="3.7109375" customWidth="1"/>
    <col min="5108" max="5109" width="4.7109375" customWidth="1"/>
    <col min="5110" max="5110" width="8.7109375" customWidth="1"/>
    <col min="5111" max="5113" width="16.7109375" customWidth="1"/>
    <col min="5114" max="5114" width="3.7109375" customWidth="1"/>
    <col min="5361" max="5361" width="53.85546875" customWidth="1"/>
    <col min="5362" max="5362" width="4.140625" customWidth="1"/>
    <col min="5363" max="5363" width="3.7109375" customWidth="1"/>
    <col min="5364" max="5365" width="4.7109375" customWidth="1"/>
    <col min="5366" max="5366" width="8.7109375" customWidth="1"/>
    <col min="5367" max="5369" width="16.7109375" customWidth="1"/>
    <col min="5370" max="5370" width="3.7109375" customWidth="1"/>
    <col min="5617" max="5617" width="53.85546875" customWidth="1"/>
    <col min="5618" max="5618" width="4.140625" customWidth="1"/>
    <col min="5619" max="5619" width="3.7109375" customWidth="1"/>
    <col min="5620" max="5621" width="4.7109375" customWidth="1"/>
    <col min="5622" max="5622" width="8.7109375" customWidth="1"/>
    <col min="5623" max="5625" width="16.7109375" customWidth="1"/>
    <col min="5626" max="5626" width="3.7109375" customWidth="1"/>
    <col min="5873" max="5873" width="53.85546875" customWidth="1"/>
    <col min="5874" max="5874" width="4.140625" customWidth="1"/>
    <col min="5875" max="5875" width="3.7109375" customWidth="1"/>
    <col min="5876" max="5877" width="4.7109375" customWidth="1"/>
    <col min="5878" max="5878" width="8.7109375" customWidth="1"/>
    <col min="5879" max="5881" width="16.7109375" customWidth="1"/>
    <col min="5882" max="5882" width="3.7109375" customWidth="1"/>
    <col min="6129" max="6129" width="53.85546875" customWidth="1"/>
    <col min="6130" max="6130" width="4.140625" customWidth="1"/>
    <col min="6131" max="6131" width="3.7109375" customWidth="1"/>
    <col min="6132" max="6133" width="4.7109375" customWidth="1"/>
    <col min="6134" max="6134" width="8.7109375" customWidth="1"/>
    <col min="6135" max="6137" width="16.7109375" customWidth="1"/>
    <col min="6138" max="6138" width="3.7109375" customWidth="1"/>
    <col min="6385" max="6385" width="53.85546875" customWidth="1"/>
    <col min="6386" max="6386" width="4.140625" customWidth="1"/>
    <col min="6387" max="6387" width="3.7109375" customWidth="1"/>
    <col min="6388" max="6389" width="4.7109375" customWidth="1"/>
    <col min="6390" max="6390" width="8.7109375" customWidth="1"/>
    <col min="6391" max="6393" width="16.7109375" customWidth="1"/>
    <col min="6394" max="6394" width="3.7109375" customWidth="1"/>
    <col min="6641" max="6641" width="53.85546875" customWidth="1"/>
    <col min="6642" max="6642" width="4.140625" customWidth="1"/>
    <col min="6643" max="6643" width="3.7109375" customWidth="1"/>
    <col min="6644" max="6645" width="4.7109375" customWidth="1"/>
    <col min="6646" max="6646" width="8.7109375" customWidth="1"/>
    <col min="6647" max="6649" width="16.7109375" customWidth="1"/>
    <col min="6650" max="6650" width="3.7109375" customWidth="1"/>
    <col min="6897" max="6897" width="53.85546875" customWidth="1"/>
    <col min="6898" max="6898" width="4.140625" customWidth="1"/>
    <col min="6899" max="6899" width="3.7109375" customWidth="1"/>
    <col min="6900" max="6901" width="4.7109375" customWidth="1"/>
    <col min="6902" max="6902" width="8.7109375" customWidth="1"/>
    <col min="6903" max="6905" width="16.7109375" customWidth="1"/>
    <col min="6906" max="6906" width="3.7109375" customWidth="1"/>
    <col min="7153" max="7153" width="53.85546875" customWidth="1"/>
    <col min="7154" max="7154" width="4.140625" customWidth="1"/>
    <col min="7155" max="7155" width="3.7109375" customWidth="1"/>
    <col min="7156" max="7157" width="4.7109375" customWidth="1"/>
    <col min="7158" max="7158" width="8.7109375" customWidth="1"/>
    <col min="7159" max="7161" width="16.7109375" customWidth="1"/>
    <col min="7162" max="7162" width="3.7109375" customWidth="1"/>
    <col min="7409" max="7409" width="53.85546875" customWidth="1"/>
    <col min="7410" max="7410" width="4.140625" customWidth="1"/>
    <col min="7411" max="7411" width="3.7109375" customWidth="1"/>
    <col min="7412" max="7413" width="4.7109375" customWidth="1"/>
    <col min="7414" max="7414" width="8.7109375" customWidth="1"/>
    <col min="7415" max="7417" width="16.7109375" customWidth="1"/>
    <col min="7418" max="7418" width="3.7109375" customWidth="1"/>
    <col min="7665" max="7665" width="53.85546875" customWidth="1"/>
    <col min="7666" max="7666" width="4.140625" customWidth="1"/>
    <col min="7667" max="7667" width="3.7109375" customWidth="1"/>
    <col min="7668" max="7669" width="4.7109375" customWidth="1"/>
    <col min="7670" max="7670" width="8.7109375" customWidth="1"/>
    <col min="7671" max="7673" width="16.7109375" customWidth="1"/>
    <col min="7674" max="7674" width="3.7109375" customWidth="1"/>
    <col min="7921" max="7921" width="53.85546875" customWidth="1"/>
    <col min="7922" max="7922" width="4.140625" customWidth="1"/>
    <col min="7923" max="7923" width="3.7109375" customWidth="1"/>
    <col min="7924" max="7925" width="4.7109375" customWidth="1"/>
    <col min="7926" max="7926" width="8.7109375" customWidth="1"/>
    <col min="7927" max="7929" width="16.7109375" customWidth="1"/>
    <col min="7930" max="7930" width="3.7109375" customWidth="1"/>
    <col min="8177" max="8177" width="53.85546875" customWidth="1"/>
    <col min="8178" max="8178" width="4.140625" customWidth="1"/>
    <col min="8179" max="8179" width="3.7109375" customWidth="1"/>
    <col min="8180" max="8181" width="4.7109375" customWidth="1"/>
    <col min="8182" max="8182" width="8.7109375" customWidth="1"/>
    <col min="8183" max="8185" width="16.7109375" customWidth="1"/>
    <col min="8186" max="8186" width="3.7109375" customWidth="1"/>
    <col min="8433" max="8433" width="53.85546875" customWidth="1"/>
    <col min="8434" max="8434" width="4.140625" customWidth="1"/>
    <col min="8435" max="8435" width="3.7109375" customWidth="1"/>
    <col min="8436" max="8437" width="4.7109375" customWidth="1"/>
    <col min="8438" max="8438" width="8.7109375" customWidth="1"/>
    <col min="8439" max="8441" width="16.7109375" customWidth="1"/>
    <col min="8442" max="8442" width="3.7109375" customWidth="1"/>
    <col min="8689" max="8689" width="53.85546875" customWidth="1"/>
    <col min="8690" max="8690" width="4.140625" customWidth="1"/>
    <col min="8691" max="8691" width="3.7109375" customWidth="1"/>
    <col min="8692" max="8693" width="4.7109375" customWidth="1"/>
    <col min="8694" max="8694" width="8.7109375" customWidth="1"/>
    <col min="8695" max="8697" width="16.7109375" customWidth="1"/>
    <col min="8698" max="8698" width="3.7109375" customWidth="1"/>
    <col min="8945" max="8945" width="53.85546875" customWidth="1"/>
    <col min="8946" max="8946" width="4.140625" customWidth="1"/>
    <col min="8947" max="8947" width="3.7109375" customWidth="1"/>
    <col min="8948" max="8949" width="4.7109375" customWidth="1"/>
    <col min="8950" max="8950" width="8.7109375" customWidth="1"/>
    <col min="8951" max="8953" width="16.7109375" customWidth="1"/>
    <col min="8954" max="8954" width="3.7109375" customWidth="1"/>
    <col min="9201" max="9201" width="53.85546875" customWidth="1"/>
    <col min="9202" max="9202" width="4.140625" customWidth="1"/>
    <col min="9203" max="9203" width="3.7109375" customWidth="1"/>
    <col min="9204" max="9205" width="4.7109375" customWidth="1"/>
    <col min="9206" max="9206" width="8.7109375" customWidth="1"/>
    <col min="9207" max="9209" width="16.7109375" customWidth="1"/>
    <col min="9210" max="9210" width="3.7109375" customWidth="1"/>
    <col min="9457" max="9457" width="53.85546875" customWidth="1"/>
    <col min="9458" max="9458" width="4.140625" customWidth="1"/>
    <col min="9459" max="9459" width="3.7109375" customWidth="1"/>
    <col min="9460" max="9461" width="4.7109375" customWidth="1"/>
    <col min="9462" max="9462" width="8.7109375" customWidth="1"/>
    <col min="9463" max="9465" width="16.7109375" customWidth="1"/>
    <col min="9466" max="9466" width="3.7109375" customWidth="1"/>
    <col min="9713" max="9713" width="53.85546875" customWidth="1"/>
    <col min="9714" max="9714" width="4.140625" customWidth="1"/>
    <col min="9715" max="9715" width="3.7109375" customWidth="1"/>
    <col min="9716" max="9717" width="4.7109375" customWidth="1"/>
    <col min="9718" max="9718" width="8.7109375" customWidth="1"/>
    <col min="9719" max="9721" width="16.7109375" customWidth="1"/>
    <col min="9722" max="9722" width="3.7109375" customWidth="1"/>
    <col min="9969" max="9969" width="53.85546875" customWidth="1"/>
    <col min="9970" max="9970" width="4.140625" customWidth="1"/>
    <col min="9971" max="9971" width="3.7109375" customWidth="1"/>
    <col min="9972" max="9973" width="4.7109375" customWidth="1"/>
    <col min="9974" max="9974" width="8.7109375" customWidth="1"/>
    <col min="9975" max="9977" width="16.7109375" customWidth="1"/>
    <col min="9978" max="9978" width="3.7109375" customWidth="1"/>
    <col min="10225" max="10225" width="53.85546875" customWidth="1"/>
    <col min="10226" max="10226" width="4.140625" customWidth="1"/>
    <col min="10227" max="10227" width="3.7109375" customWidth="1"/>
    <col min="10228" max="10229" width="4.7109375" customWidth="1"/>
    <col min="10230" max="10230" width="8.7109375" customWidth="1"/>
    <col min="10231" max="10233" width="16.7109375" customWidth="1"/>
    <col min="10234" max="10234" width="3.7109375" customWidth="1"/>
    <col min="10481" max="10481" width="53.85546875" customWidth="1"/>
    <col min="10482" max="10482" width="4.140625" customWidth="1"/>
    <col min="10483" max="10483" width="3.7109375" customWidth="1"/>
    <col min="10484" max="10485" width="4.7109375" customWidth="1"/>
    <col min="10486" max="10486" width="8.7109375" customWidth="1"/>
    <col min="10487" max="10489" width="16.7109375" customWidth="1"/>
    <col min="10490" max="10490" width="3.7109375" customWidth="1"/>
    <col min="10737" max="10737" width="53.85546875" customWidth="1"/>
    <col min="10738" max="10738" width="4.140625" customWidth="1"/>
    <col min="10739" max="10739" width="3.7109375" customWidth="1"/>
    <col min="10740" max="10741" width="4.7109375" customWidth="1"/>
    <col min="10742" max="10742" width="8.7109375" customWidth="1"/>
    <col min="10743" max="10745" width="16.7109375" customWidth="1"/>
    <col min="10746" max="10746" width="3.7109375" customWidth="1"/>
    <col min="10993" max="10993" width="53.85546875" customWidth="1"/>
    <col min="10994" max="10994" width="4.140625" customWidth="1"/>
    <col min="10995" max="10995" width="3.7109375" customWidth="1"/>
    <col min="10996" max="10997" width="4.7109375" customWidth="1"/>
    <col min="10998" max="10998" width="8.7109375" customWidth="1"/>
    <col min="10999" max="11001" width="16.7109375" customWidth="1"/>
    <col min="11002" max="11002" width="3.7109375" customWidth="1"/>
    <col min="11249" max="11249" width="53.85546875" customWidth="1"/>
    <col min="11250" max="11250" width="4.140625" customWidth="1"/>
    <col min="11251" max="11251" width="3.7109375" customWidth="1"/>
    <col min="11252" max="11253" width="4.7109375" customWidth="1"/>
    <col min="11254" max="11254" width="8.7109375" customWidth="1"/>
    <col min="11255" max="11257" width="16.7109375" customWidth="1"/>
    <col min="11258" max="11258" width="3.7109375" customWidth="1"/>
    <col min="11505" max="11505" width="53.85546875" customWidth="1"/>
    <col min="11506" max="11506" width="4.140625" customWidth="1"/>
    <col min="11507" max="11507" width="3.7109375" customWidth="1"/>
    <col min="11508" max="11509" width="4.7109375" customWidth="1"/>
    <col min="11510" max="11510" width="8.7109375" customWidth="1"/>
    <col min="11511" max="11513" width="16.7109375" customWidth="1"/>
    <col min="11514" max="11514" width="3.7109375" customWidth="1"/>
    <col min="11761" max="11761" width="53.85546875" customWidth="1"/>
    <col min="11762" max="11762" width="4.140625" customWidth="1"/>
    <col min="11763" max="11763" width="3.7109375" customWidth="1"/>
    <col min="11764" max="11765" width="4.7109375" customWidth="1"/>
    <col min="11766" max="11766" width="8.7109375" customWidth="1"/>
    <col min="11767" max="11769" width="16.7109375" customWidth="1"/>
    <col min="11770" max="11770" width="3.7109375" customWidth="1"/>
    <col min="12017" max="12017" width="53.85546875" customWidth="1"/>
    <col min="12018" max="12018" width="4.140625" customWidth="1"/>
    <col min="12019" max="12019" width="3.7109375" customWidth="1"/>
    <col min="12020" max="12021" width="4.7109375" customWidth="1"/>
    <col min="12022" max="12022" width="8.7109375" customWidth="1"/>
    <col min="12023" max="12025" width="16.7109375" customWidth="1"/>
    <col min="12026" max="12026" width="3.7109375" customWidth="1"/>
    <col min="12273" max="12273" width="53.85546875" customWidth="1"/>
    <col min="12274" max="12274" width="4.140625" customWidth="1"/>
    <col min="12275" max="12275" width="3.7109375" customWidth="1"/>
    <col min="12276" max="12277" width="4.7109375" customWidth="1"/>
    <col min="12278" max="12278" width="8.7109375" customWidth="1"/>
    <col min="12279" max="12281" width="16.7109375" customWidth="1"/>
    <col min="12282" max="12282" width="3.7109375" customWidth="1"/>
    <col min="12529" max="12529" width="53.85546875" customWidth="1"/>
    <col min="12530" max="12530" width="4.140625" customWidth="1"/>
    <col min="12531" max="12531" width="3.7109375" customWidth="1"/>
    <col min="12532" max="12533" width="4.7109375" customWidth="1"/>
    <col min="12534" max="12534" width="8.7109375" customWidth="1"/>
    <col min="12535" max="12537" width="16.7109375" customWidth="1"/>
    <col min="12538" max="12538" width="3.7109375" customWidth="1"/>
    <col min="12785" max="12785" width="53.85546875" customWidth="1"/>
    <col min="12786" max="12786" width="4.140625" customWidth="1"/>
    <col min="12787" max="12787" width="3.7109375" customWidth="1"/>
    <col min="12788" max="12789" width="4.7109375" customWidth="1"/>
    <col min="12790" max="12790" width="8.7109375" customWidth="1"/>
    <col min="12791" max="12793" width="16.7109375" customWidth="1"/>
    <col min="12794" max="12794" width="3.7109375" customWidth="1"/>
    <col min="13041" max="13041" width="53.85546875" customWidth="1"/>
    <col min="13042" max="13042" width="4.140625" customWidth="1"/>
    <col min="13043" max="13043" width="3.7109375" customWidth="1"/>
    <col min="13044" max="13045" width="4.7109375" customWidth="1"/>
    <col min="13046" max="13046" width="8.7109375" customWidth="1"/>
    <col min="13047" max="13049" width="16.7109375" customWidth="1"/>
    <col min="13050" max="13050" width="3.7109375" customWidth="1"/>
    <col min="13297" max="13297" width="53.85546875" customWidth="1"/>
    <col min="13298" max="13298" width="4.140625" customWidth="1"/>
    <col min="13299" max="13299" width="3.7109375" customWidth="1"/>
    <col min="13300" max="13301" width="4.7109375" customWidth="1"/>
    <col min="13302" max="13302" width="8.7109375" customWidth="1"/>
    <col min="13303" max="13305" width="16.7109375" customWidth="1"/>
    <col min="13306" max="13306" width="3.7109375" customWidth="1"/>
    <col min="13553" max="13553" width="53.85546875" customWidth="1"/>
    <col min="13554" max="13554" width="4.140625" customWidth="1"/>
    <col min="13555" max="13555" width="3.7109375" customWidth="1"/>
    <col min="13556" max="13557" width="4.7109375" customWidth="1"/>
    <col min="13558" max="13558" width="8.7109375" customWidth="1"/>
    <col min="13559" max="13561" width="16.7109375" customWidth="1"/>
    <col min="13562" max="13562" width="3.7109375" customWidth="1"/>
    <col min="13809" max="13809" width="53.85546875" customWidth="1"/>
    <col min="13810" max="13810" width="4.140625" customWidth="1"/>
    <col min="13811" max="13811" width="3.7109375" customWidth="1"/>
    <col min="13812" max="13813" width="4.7109375" customWidth="1"/>
    <col min="13814" max="13814" width="8.7109375" customWidth="1"/>
    <col min="13815" max="13817" width="16.7109375" customWidth="1"/>
    <col min="13818" max="13818" width="3.7109375" customWidth="1"/>
    <col min="14065" max="14065" width="53.85546875" customWidth="1"/>
    <col min="14066" max="14066" width="4.140625" customWidth="1"/>
    <col min="14067" max="14067" width="3.7109375" customWidth="1"/>
    <col min="14068" max="14069" width="4.7109375" customWidth="1"/>
    <col min="14070" max="14070" width="8.7109375" customWidth="1"/>
    <col min="14071" max="14073" width="16.7109375" customWidth="1"/>
    <col min="14074" max="14074" width="3.7109375" customWidth="1"/>
    <col min="14321" max="14321" width="53.85546875" customWidth="1"/>
    <col min="14322" max="14322" width="4.140625" customWidth="1"/>
    <col min="14323" max="14323" width="3.7109375" customWidth="1"/>
    <col min="14324" max="14325" width="4.7109375" customWidth="1"/>
    <col min="14326" max="14326" width="8.7109375" customWidth="1"/>
    <col min="14327" max="14329" width="16.7109375" customWidth="1"/>
    <col min="14330" max="14330" width="3.7109375" customWidth="1"/>
    <col min="14577" max="14577" width="53.85546875" customWidth="1"/>
    <col min="14578" max="14578" width="4.140625" customWidth="1"/>
    <col min="14579" max="14579" width="3.7109375" customWidth="1"/>
    <col min="14580" max="14581" width="4.7109375" customWidth="1"/>
    <col min="14582" max="14582" width="8.7109375" customWidth="1"/>
    <col min="14583" max="14585" width="16.7109375" customWidth="1"/>
    <col min="14586" max="14586" width="3.7109375" customWidth="1"/>
    <col min="14833" max="14833" width="53.85546875" customWidth="1"/>
    <col min="14834" max="14834" width="4.140625" customWidth="1"/>
    <col min="14835" max="14835" width="3.7109375" customWidth="1"/>
    <col min="14836" max="14837" width="4.7109375" customWidth="1"/>
    <col min="14838" max="14838" width="8.7109375" customWidth="1"/>
    <col min="14839" max="14841" width="16.7109375" customWidth="1"/>
    <col min="14842" max="14842" width="3.7109375" customWidth="1"/>
    <col min="15089" max="15089" width="53.85546875" customWidth="1"/>
    <col min="15090" max="15090" width="4.140625" customWidth="1"/>
    <col min="15091" max="15091" width="3.7109375" customWidth="1"/>
    <col min="15092" max="15093" width="4.7109375" customWidth="1"/>
    <col min="15094" max="15094" width="8.7109375" customWidth="1"/>
    <col min="15095" max="15097" width="16.7109375" customWidth="1"/>
    <col min="15098" max="15098" width="3.7109375" customWidth="1"/>
    <col min="15345" max="15345" width="53.85546875" customWidth="1"/>
    <col min="15346" max="15346" width="4.140625" customWidth="1"/>
    <col min="15347" max="15347" width="3.7109375" customWidth="1"/>
    <col min="15348" max="15349" width="4.7109375" customWidth="1"/>
    <col min="15350" max="15350" width="8.7109375" customWidth="1"/>
    <col min="15351" max="15353" width="16.7109375" customWidth="1"/>
    <col min="15354" max="15354" width="3.7109375" customWidth="1"/>
    <col min="15601" max="15601" width="53.85546875" customWidth="1"/>
    <col min="15602" max="15602" width="4.140625" customWidth="1"/>
    <col min="15603" max="15603" width="3.7109375" customWidth="1"/>
    <col min="15604" max="15605" width="4.7109375" customWidth="1"/>
    <col min="15606" max="15606" width="8.7109375" customWidth="1"/>
    <col min="15607" max="15609" width="16.7109375" customWidth="1"/>
    <col min="15610" max="15610" width="3.7109375" customWidth="1"/>
    <col min="15857" max="15857" width="53.85546875" customWidth="1"/>
    <col min="15858" max="15858" width="4.140625" customWidth="1"/>
    <col min="15859" max="15859" width="3.7109375" customWidth="1"/>
    <col min="15860" max="15861" width="4.7109375" customWidth="1"/>
    <col min="15862" max="15862" width="8.7109375" customWidth="1"/>
    <col min="15863" max="15865" width="16.7109375" customWidth="1"/>
    <col min="15866" max="15866" width="3.7109375" customWidth="1"/>
    <col min="16113" max="16113" width="53.85546875" customWidth="1"/>
    <col min="16114" max="16114" width="4.140625" customWidth="1"/>
    <col min="16115" max="16115" width="3.7109375" customWidth="1"/>
    <col min="16116" max="16117" width="4.7109375" customWidth="1"/>
    <col min="16118" max="16118" width="8.7109375" customWidth="1"/>
    <col min="16119" max="16121" width="16.7109375" customWidth="1"/>
    <col min="16122" max="16122" width="3.7109375" customWidth="1"/>
  </cols>
  <sheetData>
    <row r="1" spans="1:34" ht="15.75" x14ac:dyDescent="0.25">
      <c r="A1" s="559" t="s">
        <v>68</v>
      </c>
      <c r="B1" s="560"/>
      <c r="C1" s="560"/>
      <c r="D1" s="560"/>
      <c r="E1" s="560"/>
      <c r="F1" s="560"/>
      <c r="G1" s="560"/>
      <c r="H1" s="560"/>
      <c r="I1" s="560"/>
      <c r="J1" s="560"/>
      <c r="K1" s="560"/>
      <c r="L1" s="560"/>
      <c r="M1" s="560"/>
      <c r="N1" s="560"/>
      <c r="O1" s="560"/>
      <c r="P1" s="560"/>
      <c r="Q1" s="560"/>
      <c r="R1" s="560"/>
      <c r="S1" s="560"/>
      <c r="T1" s="560"/>
      <c r="U1" s="7"/>
    </row>
    <row r="2" spans="1:34" ht="15.75" x14ac:dyDescent="0.25">
      <c r="A2" s="26"/>
      <c r="B2" s="27"/>
      <c r="C2" s="27"/>
      <c r="D2" s="27"/>
      <c r="E2" s="27"/>
      <c r="F2" s="27"/>
      <c r="G2" s="27"/>
      <c r="H2" s="27"/>
      <c r="I2" s="27"/>
      <c r="J2" s="27"/>
      <c r="K2" s="27"/>
      <c r="L2" s="27"/>
      <c r="M2" s="27"/>
      <c r="N2" s="27"/>
      <c r="O2" s="27"/>
      <c r="P2" s="27"/>
      <c r="Q2" s="27"/>
      <c r="R2" s="36"/>
      <c r="S2" s="36"/>
      <c r="T2" s="124"/>
      <c r="U2" s="7"/>
    </row>
    <row r="3" spans="1:34" ht="15.75" x14ac:dyDescent="0.25">
      <c r="A3" s="557" t="s">
        <v>67</v>
      </c>
      <c r="B3" s="558"/>
      <c r="C3" s="558"/>
      <c r="D3" s="558"/>
      <c r="E3" s="558"/>
      <c r="F3" s="558"/>
      <c r="G3" s="558"/>
      <c r="H3" s="558"/>
      <c r="I3" s="558"/>
      <c r="J3" s="558"/>
      <c r="K3" s="558"/>
      <c r="L3" s="558"/>
      <c r="M3" s="558"/>
      <c r="N3" s="558"/>
      <c r="O3" s="558"/>
      <c r="P3" s="558"/>
      <c r="Q3" s="558"/>
      <c r="R3" s="558"/>
      <c r="S3" s="558"/>
      <c r="T3" s="558"/>
      <c r="U3" s="7"/>
    </row>
    <row r="4" spans="1:34" x14ac:dyDescent="0.2">
      <c r="A4" s="23"/>
      <c r="B4" s="24"/>
      <c r="C4" s="25"/>
      <c r="D4" s="25"/>
      <c r="E4" s="25"/>
      <c r="F4" s="25"/>
      <c r="G4" s="25"/>
      <c r="H4" s="25"/>
      <c r="I4" s="25"/>
      <c r="J4" s="25"/>
      <c r="K4" s="25"/>
      <c r="L4" s="25"/>
      <c r="M4" s="25"/>
      <c r="N4" s="25"/>
      <c r="O4" s="25"/>
      <c r="P4" s="25"/>
      <c r="Q4" s="25"/>
      <c r="R4" s="25"/>
      <c r="S4" s="25"/>
      <c r="T4" s="25"/>
      <c r="U4" s="7"/>
    </row>
    <row r="5" spans="1:34" ht="13.5" thickBot="1" x14ac:dyDescent="0.25">
      <c r="A5" s="28"/>
      <c r="B5" s="28"/>
      <c r="C5" s="29"/>
      <c r="D5" s="29"/>
      <c r="E5" s="29"/>
      <c r="F5" s="29"/>
      <c r="G5" s="29"/>
      <c r="H5" s="29"/>
      <c r="I5" s="29"/>
      <c r="J5" s="29"/>
      <c r="K5" s="29"/>
      <c r="L5" s="29"/>
      <c r="M5" s="29"/>
      <c r="N5" s="29"/>
      <c r="O5" s="29"/>
      <c r="P5" s="29"/>
      <c r="Q5" s="29"/>
      <c r="R5" s="29"/>
      <c r="S5" s="29"/>
      <c r="T5" s="29"/>
    </row>
    <row r="6" spans="1:34" ht="24" customHeight="1" x14ac:dyDescent="0.2">
      <c r="A6" s="30" t="s">
        <v>20</v>
      </c>
      <c r="B6" s="569"/>
      <c r="C6" s="588" t="s">
        <v>83</v>
      </c>
      <c r="D6" s="588"/>
      <c r="E6" s="588"/>
      <c r="F6" s="588"/>
      <c r="G6" s="588"/>
      <c r="H6" s="588"/>
      <c r="I6" s="576"/>
      <c r="J6" s="573"/>
      <c r="K6" s="572" t="s">
        <v>82</v>
      </c>
      <c r="L6" s="572"/>
      <c r="M6" s="572"/>
      <c r="N6" s="572"/>
      <c r="O6" s="572"/>
      <c r="P6" s="572"/>
      <c r="Q6" s="572"/>
      <c r="R6" s="38"/>
      <c r="S6" s="38"/>
      <c r="T6" s="562"/>
    </row>
    <row r="7" spans="1:34" ht="15" customHeight="1" x14ac:dyDescent="0.2">
      <c r="A7" s="567" t="s">
        <v>22</v>
      </c>
      <c r="B7" s="570"/>
      <c r="C7" s="544"/>
      <c r="D7" s="544"/>
      <c r="E7" s="544"/>
      <c r="F7" s="544"/>
      <c r="G7" s="544"/>
      <c r="H7" s="544"/>
      <c r="I7" s="577"/>
      <c r="J7" s="574"/>
      <c r="K7" s="522" t="s">
        <v>96</v>
      </c>
      <c r="L7" s="522"/>
      <c r="M7" s="522"/>
      <c r="N7" s="522"/>
      <c r="O7" s="522"/>
      <c r="P7" s="522"/>
      <c r="Q7" s="522"/>
      <c r="R7" s="522"/>
      <c r="S7" s="522"/>
      <c r="T7" s="563"/>
    </row>
    <row r="8" spans="1:34" ht="15" customHeight="1" x14ac:dyDescent="0.2">
      <c r="A8" s="567"/>
      <c r="B8" s="570"/>
      <c r="C8" s="521" t="s">
        <v>21</v>
      </c>
      <c r="D8" s="521"/>
      <c r="E8" s="521"/>
      <c r="F8" s="521" t="s">
        <v>232</v>
      </c>
      <c r="G8" s="521"/>
      <c r="H8" s="521"/>
      <c r="I8" s="577"/>
      <c r="J8" s="574"/>
      <c r="K8" s="522"/>
      <c r="L8" s="522"/>
      <c r="M8" s="522"/>
      <c r="N8" s="522"/>
      <c r="O8" s="522"/>
      <c r="P8" s="522"/>
      <c r="Q8" s="522"/>
      <c r="R8" s="522"/>
      <c r="S8" s="522"/>
      <c r="T8" s="563"/>
    </row>
    <row r="9" spans="1:34" ht="15" customHeight="1" x14ac:dyDescent="0.2">
      <c r="A9" s="567"/>
      <c r="B9" s="570"/>
      <c r="C9" s="561" t="s">
        <v>34</v>
      </c>
      <c r="D9" s="561"/>
      <c r="E9" s="561"/>
      <c r="F9" s="561" t="s">
        <v>273</v>
      </c>
      <c r="G9" s="561"/>
      <c r="H9" s="561"/>
      <c r="I9" s="577"/>
      <c r="J9" s="574"/>
      <c r="K9" s="522" t="s">
        <v>424</v>
      </c>
      <c r="L9" s="522"/>
      <c r="M9" s="522"/>
      <c r="N9" s="522"/>
      <c r="O9" s="522"/>
      <c r="P9" s="522"/>
      <c r="Q9" s="522"/>
      <c r="R9" s="522"/>
      <c r="S9" s="522"/>
      <c r="T9" s="563"/>
      <c r="W9" s="7"/>
      <c r="X9" s="7"/>
      <c r="Y9" s="7"/>
      <c r="Z9" s="7"/>
      <c r="AA9" s="7"/>
      <c r="AB9" s="7"/>
      <c r="AC9" s="7"/>
      <c r="AD9" s="7"/>
      <c r="AE9" s="7"/>
      <c r="AF9" s="7"/>
      <c r="AG9" s="7"/>
      <c r="AH9" s="7"/>
    </row>
    <row r="10" spans="1:34" ht="12.75" customHeight="1" x14ac:dyDescent="0.2">
      <c r="A10" s="567"/>
      <c r="B10" s="570"/>
      <c r="C10" s="561" t="s">
        <v>35</v>
      </c>
      <c r="D10" s="561"/>
      <c r="E10" s="561"/>
      <c r="F10" s="561" t="s">
        <v>39</v>
      </c>
      <c r="G10" s="561"/>
      <c r="H10" s="561"/>
      <c r="I10" s="577"/>
      <c r="J10" s="574"/>
      <c r="K10" s="522"/>
      <c r="L10" s="522"/>
      <c r="M10" s="522"/>
      <c r="N10" s="522"/>
      <c r="O10" s="522"/>
      <c r="P10" s="522"/>
      <c r="Q10" s="522"/>
      <c r="R10" s="522"/>
      <c r="S10" s="522"/>
      <c r="T10" s="563"/>
      <c r="W10" s="526"/>
      <c r="X10" s="526"/>
      <c r="Y10" s="526"/>
      <c r="Z10" s="545"/>
      <c r="AA10" s="526"/>
      <c r="AB10" s="526"/>
      <c r="AC10" s="526"/>
      <c r="AD10" s="526"/>
      <c r="AE10" s="526"/>
      <c r="AF10" s="526"/>
      <c r="AG10" s="526"/>
      <c r="AH10" s="526"/>
    </row>
    <row r="11" spans="1:34" ht="15" customHeight="1" x14ac:dyDescent="0.2">
      <c r="A11" s="567"/>
      <c r="B11" s="570"/>
      <c r="C11" s="561" t="s">
        <v>36</v>
      </c>
      <c r="D11" s="561"/>
      <c r="E11" s="561"/>
      <c r="F11" s="561" t="s">
        <v>40</v>
      </c>
      <c r="G11" s="561"/>
      <c r="H11" s="561"/>
      <c r="I11" s="577"/>
      <c r="J11" s="574"/>
      <c r="K11" s="522"/>
      <c r="L11" s="522"/>
      <c r="M11" s="522"/>
      <c r="N11" s="522"/>
      <c r="O11" s="522"/>
      <c r="P11" s="522"/>
      <c r="Q11" s="522"/>
      <c r="R11" s="522"/>
      <c r="S11" s="522"/>
      <c r="T11" s="563"/>
      <c r="W11" s="526"/>
      <c r="X11" s="526"/>
      <c r="Y11" s="526"/>
      <c r="Z11" s="545"/>
      <c r="AA11" s="526"/>
      <c r="AB11" s="526"/>
      <c r="AC11" s="526"/>
      <c r="AD11" s="526"/>
      <c r="AE11" s="526"/>
      <c r="AF11" s="526"/>
      <c r="AG11" s="526"/>
      <c r="AH11" s="526"/>
    </row>
    <row r="12" spans="1:34" ht="12.75" customHeight="1" x14ac:dyDescent="0.2">
      <c r="A12" s="567"/>
      <c r="B12" s="570"/>
      <c r="C12" s="561" t="s">
        <v>37</v>
      </c>
      <c r="D12" s="561"/>
      <c r="E12" s="561"/>
      <c r="F12" s="561" t="s">
        <v>41</v>
      </c>
      <c r="G12" s="561"/>
      <c r="H12" s="561"/>
      <c r="I12" s="577"/>
      <c r="J12" s="574"/>
      <c r="K12" s="522" t="s">
        <v>97</v>
      </c>
      <c r="L12" s="522"/>
      <c r="M12" s="522"/>
      <c r="N12" s="522"/>
      <c r="O12" s="522"/>
      <c r="P12" s="522"/>
      <c r="Q12" s="522"/>
      <c r="R12" s="522"/>
      <c r="S12" s="522"/>
      <c r="T12" s="563"/>
    </row>
    <row r="13" spans="1:34" ht="12.75" customHeight="1" x14ac:dyDescent="0.2">
      <c r="A13" s="567"/>
      <c r="B13" s="570"/>
      <c r="C13" s="561" t="s">
        <v>234</v>
      </c>
      <c r="D13" s="561"/>
      <c r="E13" s="561"/>
      <c r="F13" s="561" t="s">
        <v>233</v>
      </c>
      <c r="G13" s="561"/>
      <c r="H13" s="561"/>
      <c r="I13" s="577"/>
      <c r="J13" s="574"/>
      <c r="K13" s="522"/>
      <c r="L13" s="522"/>
      <c r="M13" s="522"/>
      <c r="N13" s="522"/>
      <c r="O13" s="522"/>
      <c r="P13" s="522"/>
      <c r="Q13" s="522"/>
      <c r="R13" s="522"/>
      <c r="S13" s="522"/>
      <c r="T13" s="563"/>
    </row>
    <row r="14" spans="1:34" ht="15" customHeight="1" x14ac:dyDescent="0.2">
      <c r="A14" s="567"/>
      <c r="B14" s="570"/>
      <c r="C14" s="561" t="s">
        <v>38</v>
      </c>
      <c r="D14" s="561"/>
      <c r="E14" s="561"/>
      <c r="F14" s="561" t="s">
        <v>482</v>
      </c>
      <c r="G14" s="561"/>
      <c r="H14" s="561"/>
      <c r="I14" s="577"/>
      <c r="J14" s="574"/>
      <c r="K14" s="522" t="s">
        <v>98</v>
      </c>
      <c r="L14" s="522"/>
      <c r="M14" s="522"/>
      <c r="N14" s="522"/>
      <c r="O14" s="522"/>
      <c r="P14" s="522"/>
      <c r="Q14" s="522"/>
      <c r="R14" s="522"/>
      <c r="S14" s="522"/>
      <c r="T14" s="563"/>
    </row>
    <row r="15" spans="1:34" ht="17.25" customHeight="1" x14ac:dyDescent="0.2">
      <c r="A15" s="567"/>
      <c r="B15" s="570"/>
      <c r="C15" s="125"/>
      <c r="D15" s="154" t="s">
        <v>148</v>
      </c>
      <c r="E15" s="125"/>
      <c r="F15" s="125"/>
      <c r="G15" s="125"/>
      <c r="H15" s="125"/>
      <c r="I15" s="577"/>
      <c r="J15" s="574"/>
      <c r="K15" s="123"/>
      <c r="L15" s="123"/>
      <c r="M15" s="123"/>
      <c r="N15" s="123"/>
      <c r="O15" s="123"/>
      <c r="P15" s="123"/>
      <c r="Q15" s="123"/>
      <c r="R15" s="123"/>
      <c r="S15" s="123"/>
      <c r="T15" s="563"/>
    </row>
    <row r="16" spans="1:34" ht="12.75" customHeight="1" x14ac:dyDescent="0.2">
      <c r="A16" s="567"/>
      <c r="B16" s="570"/>
      <c r="C16" s="561"/>
      <c r="D16" s="561"/>
      <c r="E16" s="561"/>
      <c r="F16" s="538"/>
      <c r="G16" s="538"/>
      <c r="H16" s="538"/>
      <c r="I16" s="577"/>
      <c r="J16" s="574"/>
      <c r="K16" s="522" t="s">
        <v>99</v>
      </c>
      <c r="L16" s="522"/>
      <c r="M16" s="522"/>
      <c r="N16" s="522"/>
      <c r="O16" s="522"/>
      <c r="P16" s="522"/>
      <c r="Q16" s="522"/>
      <c r="R16" s="522"/>
      <c r="S16" s="522"/>
      <c r="T16" s="563"/>
    </row>
    <row r="17" spans="1:21" ht="12.75" customHeight="1" x14ac:dyDescent="0.2">
      <c r="A17" s="567"/>
      <c r="B17" s="570"/>
      <c r="C17" s="561" t="s">
        <v>84</v>
      </c>
      <c r="D17" s="561"/>
      <c r="E17" s="561"/>
      <c r="F17" s="561"/>
      <c r="G17" s="561"/>
      <c r="H17" s="561"/>
      <c r="I17" s="577"/>
      <c r="J17" s="574"/>
      <c r="K17" s="522"/>
      <c r="L17" s="522"/>
      <c r="M17" s="522"/>
      <c r="N17" s="522"/>
      <c r="O17" s="522"/>
      <c r="P17" s="522"/>
      <c r="Q17" s="522"/>
      <c r="R17" s="522"/>
      <c r="S17" s="522"/>
      <c r="T17" s="563"/>
    </row>
    <row r="18" spans="1:21" ht="12.75" customHeight="1" x14ac:dyDescent="0.2">
      <c r="A18" s="567"/>
      <c r="B18" s="570"/>
      <c r="C18" s="561"/>
      <c r="D18" s="561"/>
      <c r="E18" s="561"/>
      <c r="F18" s="561"/>
      <c r="G18" s="561"/>
      <c r="H18" s="561"/>
      <c r="I18" s="577"/>
      <c r="J18" s="574"/>
      <c r="K18" s="522"/>
      <c r="L18" s="522"/>
      <c r="M18" s="522"/>
      <c r="N18" s="522"/>
      <c r="O18" s="522"/>
      <c r="P18" s="522"/>
      <c r="Q18" s="522"/>
      <c r="R18" s="522"/>
      <c r="S18" s="522"/>
      <c r="T18" s="563"/>
    </row>
    <row r="19" spans="1:21" ht="13.5" thickBot="1" x14ac:dyDescent="0.25">
      <c r="A19" s="568"/>
      <c r="B19" s="571"/>
      <c r="C19" s="565"/>
      <c r="D19" s="565"/>
      <c r="E19" s="565"/>
      <c r="F19" s="565"/>
      <c r="G19" s="565"/>
      <c r="H19" s="565"/>
      <c r="I19" s="578"/>
      <c r="J19" s="575"/>
      <c r="K19" s="566"/>
      <c r="L19" s="566"/>
      <c r="M19" s="566"/>
      <c r="N19" s="566"/>
      <c r="O19" s="566"/>
      <c r="P19" s="566"/>
      <c r="Q19" s="566"/>
      <c r="R19" s="37"/>
      <c r="S19" s="37"/>
      <c r="T19" s="564"/>
    </row>
    <row r="20" spans="1:21" ht="24" customHeight="1" x14ac:dyDescent="0.2">
      <c r="A20" s="31" t="s">
        <v>23</v>
      </c>
      <c r="B20" s="579"/>
      <c r="C20" s="588" t="s">
        <v>50</v>
      </c>
      <c r="D20" s="588"/>
      <c r="E20" s="588"/>
      <c r="F20" s="588"/>
      <c r="G20" s="588"/>
      <c r="H20" s="588"/>
      <c r="I20" s="582"/>
      <c r="J20" s="573"/>
      <c r="K20" s="58"/>
      <c r="L20" s="58"/>
      <c r="M20" s="58"/>
      <c r="N20" s="58"/>
      <c r="O20" s="58"/>
      <c r="P20" s="58"/>
      <c r="Q20" s="58"/>
      <c r="R20" s="58"/>
      <c r="S20" s="58"/>
      <c r="T20" s="546"/>
    </row>
    <row r="21" spans="1:21" ht="12.75" customHeight="1" x14ac:dyDescent="0.2">
      <c r="A21" s="567" t="s">
        <v>24</v>
      </c>
      <c r="B21" s="580"/>
      <c r="C21" s="553"/>
      <c r="D21" s="553"/>
      <c r="E21" s="553"/>
      <c r="F21" s="553"/>
      <c r="G21" s="553"/>
      <c r="H21" s="553"/>
      <c r="I21" s="583"/>
      <c r="J21" s="574"/>
      <c r="K21" s="549" t="s">
        <v>208</v>
      </c>
      <c r="L21" s="549"/>
      <c r="M21" s="549"/>
      <c r="N21" s="549"/>
      <c r="O21" s="549"/>
      <c r="P21" s="549"/>
      <c r="Q21" s="549"/>
      <c r="R21" s="549"/>
      <c r="S21" s="549"/>
      <c r="T21" s="547"/>
      <c r="U21" s="8"/>
    </row>
    <row r="22" spans="1:21" ht="12.75" customHeight="1" x14ac:dyDescent="0.2">
      <c r="A22" s="567"/>
      <c r="B22" s="580"/>
      <c r="C22" s="543" t="s">
        <v>100</v>
      </c>
      <c r="D22" s="543"/>
      <c r="E22" s="543"/>
      <c r="F22" s="543"/>
      <c r="G22" s="543"/>
      <c r="H22" s="543"/>
      <c r="I22" s="583"/>
      <c r="J22" s="574"/>
      <c r="K22" s="554" t="s">
        <v>25</v>
      </c>
      <c r="L22" s="40" t="s">
        <v>209</v>
      </c>
      <c r="M22" s="41" t="s">
        <v>149</v>
      </c>
      <c r="N22" s="41">
        <v>5</v>
      </c>
      <c r="O22" s="42">
        <v>5</v>
      </c>
      <c r="P22" s="43">
        <v>10</v>
      </c>
      <c r="Q22" s="43">
        <v>15</v>
      </c>
      <c r="R22" s="43">
        <v>20</v>
      </c>
      <c r="S22" s="43">
        <v>25</v>
      </c>
      <c r="T22" s="547"/>
      <c r="U22" s="7"/>
    </row>
    <row r="23" spans="1:21" x14ac:dyDescent="0.2">
      <c r="A23" s="567"/>
      <c r="B23" s="580"/>
      <c r="C23" s="543" t="s">
        <v>222</v>
      </c>
      <c r="D23" s="543"/>
      <c r="E23" s="543"/>
      <c r="F23" s="543"/>
      <c r="G23" s="543"/>
      <c r="H23" s="543"/>
      <c r="I23" s="583"/>
      <c r="J23" s="574"/>
      <c r="K23" s="555"/>
      <c r="L23" s="44" t="s">
        <v>210</v>
      </c>
      <c r="M23" s="41" t="s">
        <v>211</v>
      </c>
      <c r="N23" s="41">
        <v>4</v>
      </c>
      <c r="O23" s="42">
        <v>4</v>
      </c>
      <c r="P23" s="42">
        <v>8</v>
      </c>
      <c r="Q23" s="43">
        <v>12</v>
      </c>
      <c r="R23" s="43">
        <v>16</v>
      </c>
      <c r="S23" s="43">
        <v>20</v>
      </c>
      <c r="T23" s="547"/>
      <c r="U23" s="7"/>
    </row>
    <row r="24" spans="1:21" x14ac:dyDescent="0.2">
      <c r="A24" s="567"/>
      <c r="B24" s="580"/>
      <c r="C24" s="543" t="s">
        <v>223</v>
      </c>
      <c r="D24" s="543"/>
      <c r="E24" s="543"/>
      <c r="F24" s="543"/>
      <c r="G24" s="543"/>
      <c r="H24" s="543"/>
      <c r="I24" s="583"/>
      <c r="J24" s="574"/>
      <c r="K24" s="555"/>
      <c r="L24" s="44" t="s">
        <v>212</v>
      </c>
      <c r="M24" s="41" t="s">
        <v>105</v>
      </c>
      <c r="N24" s="41">
        <v>3</v>
      </c>
      <c r="O24" s="45">
        <v>3</v>
      </c>
      <c r="P24" s="42">
        <v>6</v>
      </c>
      <c r="Q24" s="42">
        <v>9</v>
      </c>
      <c r="R24" s="43">
        <v>12</v>
      </c>
      <c r="S24" s="43">
        <v>15</v>
      </c>
      <c r="T24" s="547"/>
      <c r="U24" s="7"/>
    </row>
    <row r="25" spans="1:21" x14ac:dyDescent="0.2">
      <c r="A25" s="567"/>
      <c r="B25" s="580"/>
      <c r="C25" s="543" t="s">
        <v>226</v>
      </c>
      <c r="D25" s="543"/>
      <c r="E25" s="543"/>
      <c r="F25" s="543"/>
      <c r="G25" s="543"/>
      <c r="H25" s="543"/>
      <c r="I25" s="583"/>
      <c r="J25" s="574"/>
      <c r="K25" s="555"/>
      <c r="L25" s="44" t="s">
        <v>213</v>
      </c>
      <c r="M25" s="41" t="s">
        <v>214</v>
      </c>
      <c r="N25" s="41">
        <v>2</v>
      </c>
      <c r="O25" s="45">
        <v>2</v>
      </c>
      <c r="P25" s="42">
        <v>4</v>
      </c>
      <c r="Q25" s="42">
        <v>6</v>
      </c>
      <c r="R25" s="42">
        <v>8</v>
      </c>
      <c r="S25" s="43">
        <v>10</v>
      </c>
      <c r="T25" s="547"/>
      <c r="U25" s="7"/>
    </row>
    <row r="26" spans="1:21" x14ac:dyDescent="0.2">
      <c r="A26" s="567"/>
      <c r="B26" s="580"/>
      <c r="C26" s="543" t="s">
        <v>227</v>
      </c>
      <c r="D26" s="543"/>
      <c r="E26" s="543"/>
      <c r="F26" s="543"/>
      <c r="G26" s="543"/>
      <c r="H26" s="543"/>
      <c r="I26" s="583"/>
      <c r="J26" s="574"/>
      <c r="K26" s="556"/>
      <c r="L26" s="44" t="s">
        <v>215</v>
      </c>
      <c r="M26" s="41" t="s">
        <v>128</v>
      </c>
      <c r="N26" s="41">
        <v>1</v>
      </c>
      <c r="O26" s="46">
        <v>1</v>
      </c>
      <c r="P26" s="46">
        <v>2</v>
      </c>
      <c r="Q26" s="46">
        <v>3</v>
      </c>
      <c r="R26" s="47">
        <v>4</v>
      </c>
      <c r="S26" s="42">
        <v>5</v>
      </c>
      <c r="T26" s="547"/>
      <c r="U26" s="7"/>
    </row>
    <row r="27" spans="1:21" ht="12.75" customHeight="1" x14ac:dyDescent="0.2">
      <c r="A27" s="567"/>
      <c r="B27" s="580"/>
      <c r="C27" s="543" t="s">
        <v>224</v>
      </c>
      <c r="D27" s="543"/>
      <c r="E27" s="543"/>
      <c r="F27" s="543"/>
      <c r="G27" s="543"/>
      <c r="H27" s="543"/>
      <c r="I27" s="583"/>
      <c r="J27" s="574"/>
      <c r="K27" s="48"/>
      <c r="L27" s="48"/>
      <c r="M27" s="48"/>
      <c r="N27" s="48"/>
      <c r="O27" s="41">
        <v>1</v>
      </c>
      <c r="P27" s="41">
        <v>2</v>
      </c>
      <c r="Q27" s="41">
        <v>3</v>
      </c>
      <c r="R27" s="49">
        <v>4</v>
      </c>
      <c r="S27" s="41">
        <v>5</v>
      </c>
      <c r="T27" s="547"/>
    </row>
    <row r="28" spans="1:21" ht="12.75" customHeight="1" x14ac:dyDescent="0.2">
      <c r="A28" s="567"/>
      <c r="B28" s="580"/>
      <c r="C28" s="7"/>
      <c r="D28" s="7"/>
      <c r="E28" s="7"/>
      <c r="F28" s="7"/>
      <c r="G28" s="7"/>
      <c r="H28" s="7"/>
      <c r="I28" s="583"/>
      <c r="J28" s="574"/>
      <c r="K28" s="50"/>
      <c r="L28" s="50"/>
      <c r="M28" s="51"/>
      <c r="N28" s="51"/>
      <c r="O28" s="41" t="s">
        <v>142</v>
      </c>
      <c r="P28" s="41" t="s">
        <v>216</v>
      </c>
      <c r="Q28" s="41" t="s">
        <v>141</v>
      </c>
      <c r="R28" s="41" t="s">
        <v>217</v>
      </c>
      <c r="S28" s="41" t="s">
        <v>140</v>
      </c>
      <c r="T28" s="547"/>
    </row>
    <row r="29" spans="1:21" ht="12.75" customHeight="1" x14ac:dyDescent="0.2">
      <c r="A29" s="567"/>
      <c r="B29" s="580"/>
      <c r="C29" s="553" t="s">
        <v>425</v>
      </c>
      <c r="D29" s="553"/>
      <c r="E29" s="553"/>
      <c r="F29" s="553"/>
      <c r="G29" s="553"/>
      <c r="H29" s="553"/>
      <c r="I29" s="583"/>
      <c r="J29" s="574"/>
      <c r="K29" s="50"/>
      <c r="L29" s="50"/>
      <c r="M29" s="51"/>
      <c r="N29" s="51"/>
      <c r="O29" s="52" t="s">
        <v>218</v>
      </c>
      <c r="P29" s="52" t="s">
        <v>219</v>
      </c>
      <c r="Q29" s="52" t="s">
        <v>88</v>
      </c>
      <c r="R29" s="52" t="s">
        <v>220</v>
      </c>
      <c r="S29" s="52" t="s">
        <v>221</v>
      </c>
      <c r="T29" s="547"/>
    </row>
    <row r="30" spans="1:21" ht="25.5" customHeight="1" x14ac:dyDescent="0.2">
      <c r="A30" s="567"/>
      <c r="B30" s="580"/>
      <c r="C30" s="543" t="s">
        <v>225</v>
      </c>
      <c r="D30" s="543"/>
      <c r="E30" s="543"/>
      <c r="F30" s="543"/>
      <c r="G30" s="543"/>
      <c r="H30" s="543"/>
      <c r="I30" s="583"/>
      <c r="J30" s="574"/>
      <c r="K30" s="53"/>
      <c r="L30" s="50"/>
      <c r="M30" s="54"/>
      <c r="N30" s="54"/>
      <c r="O30" s="550" t="s">
        <v>26</v>
      </c>
      <c r="P30" s="551"/>
      <c r="Q30" s="551"/>
      <c r="R30" s="551"/>
      <c r="S30" s="551"/>
      <c r="T30" s="547"/>
    </row>
    <row r="31" spans="1:21" ht="12.75" customHeight="1" x14ac:dyDescent="0.2">
      <c r="A31" s="567"/>
      <c r="B31" s="580"/>
      <c r="C31" s="543" t="s">
        <v>228</v>
      </c>
      <c r="D31" s="543"/>
      <c r="E31" s="543"/>
      <c r="F31" s="543"/>
      <c r="G31" s="543"/>
      <c r="H31" s="543"/>
      <c r="I31" s="583"/>
      <c r="J31" s="574"/>
      <c r="K31" s="59"/>
      <c r="L31" s="59"/>
      <c r="M31" s="59"/>
      <c r="N31" s="59"/>
      <c r="O31" s="59"/>
      <c r="P31" s="59"/>
      <c r="Q31" s="59"/>
      <c r="R31" s="59"/>
      <c r="S31" s="59"/>
      <c r="T31" s="547"/>
    </row>
    <row r="32" spans="1:21" ht="12.75" customHeight="1" x14ac:dyDescent="0.2">
      <c r="A32" s="567"/>
      <c r="B32" s="580"/>
      <c r="C32" s="543" t="s">
        <v>229</v>
      </c>
      <c r="D32" s="543"/>
      <c r="E32" s="543"/>
      <c r="F32" s="543"/>
      <c r="G32" s="543"/>
      <c r="H32" s="543"/>
      <c r="I32" s="583"/>
      <c r="J32" s="574"/>
      <c r="K32" s="552" t="s">
        <v>43</v>
      </c>
      <c r="L32" s="552"/>
      <c r="M32" s="552"/>
      <c r="N32" s="552"/>
      <c r="O32" s="552"/>
      <c r="P32" s="552"/>
      <c r="Q32" s="552"/>
      <c r="R32" s="552"/>
      <c r="S32" s="552"/>
      <c r="T32" s="547"/>
    </row>
    <row r="33" spans="1:20" ht="12.75" customHeight="1" x14ac:dyDescent="0.2">
      <c r="A33" s="567"/>
      <c r="B33" s="580"/>
      <c r="C33" s="543" t="s">
        <v>230</v>
      </c>
      <c r="D33" s="543"/>
      <c r="E33" s="543"/>
      <c r="F33" s="543"/>
      <c r="G33" s="543"/>
      <c r="H33" s="543"/>
      <c r="I33" s="583"/>
      <c r="J33" s="574"/>
      <c r="K33" s="59"/>
      <c r="L33" s="59"/>
      <c r="M33" s="59"/>
      <c r="N33" s="59"/>
      <c r="O33" s="59"/>
      <c r="P33" s="59"/>
      <c r="Q33" s="59"/>
      <c r="R33" s="59"/>
      <c r="S33" s="59"/>
      <c r="T33" s="547"/>
    </row>
    <row r="34" spans="1:20" ht="12.75" customHeight="1" x14ac:dyDescent="0.2">
      <c r="A34" s="567"/>
      <c r="B34" s="580"/>
      <c r="C34" s="543" t="s">
        <v>231</v>
      </c>
      <c r="D34" s="543"/>
      <c r="E34" s="543"/>
      <c r="F34" s="543"/>
      <c r="G34" s="543"/>
      <c r="H34" s="543"/>
      <c r="I34" s="583"/>
      <c r="J34" s="574"/>
      <c r="K34" s="553" t="s">
        <v>427</v>
      </c>
      <c r="L34" s="553"/>
      <c r="M34" s="553"/>
      <c r="N34" s="553"/>
      <c r="O34" s="553"/>
      <c r="P34" s="553"/>
      <c r="Q34" s="553"/>
      <c r="R34" s="553"/>
      <c r="S34" s="553"/>
      <c r="T34" s="547"/>
    </row>
    <row r="35" spans="1:20" ht="12.75" customHeight="1" x14ac:dyDescent="0.2">
      <c r="A35" s="567"/>
      <c r="B35" s="580"/>
      <c r="C35" s="98"/>
      <c r="D35" s="98"/>
      <c r="E35" s="98"/>
      <c r="F35" s="98"/>
      <c r="G35" s="98"/>
      <c r="H35" s="98"/>
      <c r="I35" s="583"/>
      <c r="J35" s="574"/>
      <c r="K35" s="553"/>
      <c r="L35" s="553"/>
      <c r="M35" s="553"/>
      <c r="N35" s="553"/>
      <c r="O35" s="553"/>
      <c r="P35" s="553"/>
      <c r="Q35" s="553"/>
      <c r="R35" s="553"/>
      <c r="S35" s="553"/>
      <c r="T35" s="547"/>
    </row>
    <row r="36" spans="1:20" ht="30" customHeight="1" x14ac:dyDescent="0.2">
      <c r="A36" s="567"/>
      <c r="B36" s="580"/>
      <c r="C36" s="521" t="s">
        <v>426</v>
      </c>
      <c r="D36" s="521"/>
      <c r="E36" s="521"/>
      <c r="F36" s="521"/>
      <c r="G36" s="521"/>
      <c r="H36" s="521"/>
      <c r="I36" s="583"/>
      <c r="J36" s="574"/>
      <c r="K36" s="553"/>
      <c r="L36" s="553"/>
      <c r="M36" s="553"/>
      <c r="N36" s="553"/>
      <c r="O36" s="553"/>
      <c r="P36" s="553"/>
      <c r="Q36" s="553"/>
      <c r="R36" s="553"/>
      <c r="S36" s="553"/>
      <c r="T36" s="547"/>
    </row>
    <row r="37" spans="1:20" ht="13.5" thickBot="1" x14ac:dyDescent="0.25">
      <c r="A37" s="568"/>
      <c r="B37" s="581"/>
      <c r="C37" s="587"/>
      <c r="D37" s="587"/>
      <c r="E37" s="587"/>
      <c r="F37" s="587"/>
      <c r="G37" s="587"/>
      <c r="H37" s="587"/>
      <c r="I37" s="584"/>
      <c r="J37" s="575"/>
      <c r="K37" s="539"/>
      <c r="L37" s="539"/>
      <c r="M37" s="539"/>
      <c r="N37" s="539"/>
      <c r="O37" s="539"/>
      <c r="P37" s="539"/>
      <c r="Q37" s="539"/>
      <c r="R37" s="39"/>
      <c r="S37" s="39"/>
      <c r="T37" s="548"/>
    </row>
    <row r="38" spans="1:20" ht="24" customHeight="1" x14ac:dyDescent="0.2">
      <c r="A38" s="31" t="s">
        <v>27</v>
      </c>
      <c r="B38" s="579"/>
      <c r="I38" s="582"/>
      <c r="J38" s="592"/>
      <c r="K38" s="57"/>
      <c r="L38" s="57"/>
      <c r="M38" s="57"/>
      <c r="N38" s="57"/>
      <c r="O38" s="57"/>
      <c r="P38" s="57"/>
      <c r="Q38" s="57"/>
      <c r="R38" s="55"/>
      <c r="S38" s="55"/>
      <c r="T38" s="528"/>
    </row>
    <row r="39" spans="1:20" ht="21" customHeight="1" x14ac:dyDescent="0.2">
      <c r="A39" s="585" t="s">
        <v>47</v>
      </c>
      <c r="B39" s="580"/>
      <c r="C39" s="544" t="s">
        <v>483</v>
      </c>
      <c r="D39" s="544"/>
      <c r="E39" s="544"/>
      <c r="F39" s="544"/>
      <c r="G39" s="544"/>
      <c r="H39" s="544"/>
      <c r="I39" s="583"/>
      <c r="J39" s="593"/>
      <c r="K39" s="100"/>
      <c r="L39" s="540"/>
      <c r="M39" s="540"/>
      <c r="N39" s="540"/>
      <c r="O39" s="540"/>
      <c r="P39" s="540"/>
      <c r="Q39" s="540"/>
      <c r="R39" s="540"/>
      <c r="S39" s="540"/>
      <c r="T39" s="528"/>
    </row>
    <row r="40" spans="1:20" ht="15.75" customHeight="1" x14ac:dyDescent="0.2">
      <c r="A40" s="585"/>
      <c r="B40" s="580"/>
      <c r="C40" s="544"/>
      <c r="D40" s="544"/>
      <c r="E40" s="544"/>
      <c r="F40" s="544"/>
      <c r="G40" s="544"/>
      <c r="H40" s="544"/>
      <c r="I40" s="583"/>
      <c r="J40" s="593"/>
      <c r="K40" s="101"/>
      <c r="L40" s="541"/>
      <c r="M40" s="102"/>
      <c r="N40" s="103"/>
      <c r="O40" s="104"/>
      <c r="P40" s="104"/>
      <c r="Q40" s="104"/>
      <c r="R40" s="104"/>
      <c r="S40" s="104"/>
      <c r="T40" s="528"/>
    </row>
    <row r="41" spans="1:20" ht="12.75" customHeight="1" x14ac:dyDescent="0.2">
      <c r="A41" s="585"/>
      <c r="B41" s="580"/>
      <c r="I41" s="583"/>
      <c r="J41" s="593"/>
      <c r="K41" s="101"/>
      <c r="L41" s="541"/>
      <c r="M41" s="105"/>
      <c r="N41" s="103"/>
      <c r="O41" s="104"/>
      <c r="P41" s="104"/>
      <c r="Q41" s="104"/>
      <c r="R41" s="104"/>
      <c r="S41" s="104"/>
      <c r="T41" s="528"/>
    </row>
    <row r="42" spans="1:20" x14ac:dyDescent="0.2">
      <c r="A42" s="585"/>
      <c r="B42" s="580"/>
      <c r="C42" s="522" t="s">
        <v>101</v>
      </c>
      <c r="D42" s="522"/>
      <c r="E42" s="522"/>
      <c r="F42" s="522"/>
      <c r="G42" s="522"/>
      <c r="H42" s="522"/>
      <c r="I42" s="583"/>
      <c r="J42" s="593"/>
      <c r="K42" s="101"/>
      <c r="L42" s="541"/>
      <c r="M42" s="105"/>
      <c r="N42" s="103"/>
      <c r="O42" s="104"/>
      <c r="P42" s="104"/>
      <c r="Q42" s="104"/>
      <c r="R42" s="104"/>
      <c r="S42" s="104"/>
      <c r="T42" s="528"/>
    </row>
    <row r="43" spans="1:20" x14ac:dyDescent="0.2">
      <c r="A43" s="585"/>
      <c r="B43" s="580"/>
      <c r="C43" s="522"/>
      <c r="D43" s="522"/>
      <c r="E43" s="522"/>
      <c r="F43" s="522"/>
      <c r="G43" s="522"/>
      <c r="H43" s="522"/>
      <c r="I43" s="583"/>
      <c r="J43" s="593"/>
      <c r="K43" s="101"/>
      <c r="L43" s="541"/>
      <c r="M43" s="105"/>
      <c r="N43" s="103"/>
      <c r="O43" s="104"/>
      <c r="P43" s="104"/>
      <c r="Q43" s="104"/>
      <c r="R43" s="104"/>
      <c r="S43" s="104"/>
      <c r="T43" s="528"/>
    </row>
    <row r="44" spans="1:20" ht="12.75" customHeight="1" x14ac:dyDescent="0.2">
      <c r="A44" s="585"/>
      <c r="B44" s="580"/>
      <c r="C44" s="522"/>
      <c r="D44" s="522"/>
      <c r="E44" s="522"/>
      <c r="F44" s="522"/>
      <c r="G44" s="522"/>
      <c r="H44" s="522"/>
      <c r="I44" s="583"/>
      <c r="J44" s="593"/>
      <c r="K44" s="101"/>
      <c r="L44" s="541"/>
      <c r="M44" s="105"/>
      <c r="N44" s="103"/>
      <c r="O44" s="104"/>
      <c r="P44" s="104"/>
      <c r="Q44" s="104"/>
      <c r="R44" s="104"/>
      <c r="S44" s="104"/>
      <c r="T44" s="528"/>
    </row>
    <row r="45" spans="1:20" ht="12.75" customHeight="1" x14ac:dyDescent="0.2">
      <c r="A45" s="585"/>
      <c r="B45" s="580"/>
      <c r="C45" s="522"/>
      <c r="D45" s="522"/>
      <c r="E45" s="522"/>
      <c r="F45" s="522"/>
      <c r="G45" s="522"/>
      <c r="H45" s="522"/>
      <c r="I45" s="583"/>
      <c r="J45" s="593"/>
      <c r="K45" s="101"/>
      <c r="L45" s="541"/>
      <c r="M45" s="105"/>
      <c r="N45" s="103"/>
      <c r="O45" s="104"/>
      <c r="P45" s="104"/>
      <c r="Q45" s="104"/>
      <c r="R45" s="104"/>
      <c r="S45" s="104"/>
      <c r="T45" s="528"/>
    </row>
    <row r="46" spans="1:20" ht="12.75" customHeight="1" x14ac:dyDescent="0.2">
      <c r="A46" s="585"/>
      <c r="B46" s="580"/>
      <c r="C46" s="29"/>
      <c r="D46" s="33"/>
      <c r="E46" s="33"/>
      <c r="F46" s="33"/>
      <c r="G46" s="33"/>
      <c r="H46" s="33"/>
      <c r="I46" s="583"/>
      <c r="J46" s="593"/>
      <c r="K46" s="101"/>
      <c r="L46" s="541"/>
      <c r="M46" s="105"/>
      <c r="N46" s="103"/>
      <c r="O46" s="104"/>
      <c r="P46" s="104"/>
      <c r="Q46" s="104"/>
      <c r="R46" s="104"/>
      <c r="S46" s="104"/>
      <c r="T46" s="528"/>
    </row>
    <row r="47" spans="1:20" ht="12.75" customHeight="1" x14ac:dyDescent="0.2">
      <c r="A47" s="585"/>
      <c r="B47" s="580"/>
      <c r="C47" s="544" t="s">
        <v>428</v>
      </c>
      <c r="D47" s="544"/>
      <c r="E47" s="544"/>
      <c r="F47" s="544"/>
      <c r="G47" s="544"/>
      <c r="H47" s="544"/>
      <c r="I47" s="583"/>
      <c r="J47" s="593"/>
      <c r="K47" s="101"/>
      <c r="L47" s="541"/>
      <c r="M47" s="105"/>
      <c r="N47" s="103"/>
      <c r="O47" s="104"/>
      <c r="P47" s="104"/>
      <c r="Q47" s="104"/>
      <c r="R47" s="104"/>
      <c r="S47" s="104"/>
      <c r="T47" s="528"/>
    </row>
    <row r="48" spans="1:20" ht="12.75" customHeight="1" x14ac:dyDescent="0.2">
      <c r="A48" s="585"/>
      <c r="B48" s="580"/>
      <c r="C48" s="544"/>
      <c r="D48" s="544"/>
      <c r="E48" s="544"/>
      <c r="F48" s="544"/>
      <c r="G48" s="544"/>
      <c r="H48" s="544"/>
      <c r="I48" s="583"/>
      <c r="J48" s="593"/>
      <c r="K48" s="101"/>
      <c r="L48" s="541"/>
      <c r="M48" s="105"/>
      <c r="N48" s="103"/>
      <c r="O48" s="104"/>
      <c r="P48" s="104"/>
      <c r="Q48" s="104"/>
      <c r="R48" s="104"/>
      <c r="S48" s="104"/>
      <c r="T48" s="528"/>
    </row>
    <row r="49" spans="1:20" ht="12.75" customHeight="1" x14ac:dyDescent="0.2">
      <c r="A49" s="585"/>
      <c r="B49" s="580"/>
      <c r="C49" s="544"/>
      <c r="D49" s="544"/>
      <c r="E49" s="544"/>
      <c r="F49" s="544"/>
      <c r="G49" s="544"/>
      <c r="H49" s="544"/>
      <c r="I49" s="583"/>
      <c r="J49" s="593"/>
      <c r="K49" s="101"/>
      <c r="L49" s="541"/>
      <c r="M49" s="105"/>
      <c r="N49" s="103"/>
      <c r="O49" s="104"/>
      <c r="P49" s="104"/>
      <c r="Q49" s="104"/>
      <c r="R49" s="104"/>
      <c r="S49" s="104"/>
      <c r="T49" s="528"/>
    </row>
    <row r="50" spans="1:20" ht="12.75" customHeight="1" x14ac:dyDescent="0.2">
      <c r="A50" s="585"/>
      <c r="B50" s="580"/>
      <c r="C50" s="544"/>
      <c r="D50" s="544"/>
      <c r="E50" s="544"/>
      <c r="F50" s="544"/>
      <c r="G50" s="544"/>
      <c r="H50" s="544"/>
      <c r="I50" s="583"/>
      <c r="J50" s="593"/>
      <c r="K50" s="101"/>
      <c r="L50" s="541"/>
      <c r="M50" s="105"/>
      <c r="N50" s="103"/>
      <c r="O50" s="104"/>
      <c r="P50" s="104"/>
      <c r="Q50" s="104"/>
      <c r="R50" s="104"/>
      <c r="S50" s="104"/>
      <c r="T50" s="528"/>
    </row>
    <row r="51" spans="1:20" ht="12.75" customHeight="1" x14ac:dyDescent="0.2">
      <c r="A51" s="585"/>
      <c r="B51" s="580"/>
      <c r="C51" s="544"/>
      <c r="D51" s="544"/>
      <c r="E51" s="544"/>
      <c r="F51" s="544"/>
      <c r="G51" s="544"/>
      <c r="H51" s="544"/>
      <c r="I51" s="583"/>
      <c r="J51" s="593"/>
      <c r="K51" s="101"/>
      <c r="L51" s="541"/>
      <c r="M51" s="105"/>
      <c r="N51" s="103"/>
      <c r="O51" s="104"/>
      <c r="P51" s="104"/>
      <c r="Q51" s="104"/>
      <c r="R51" s="104"/>
      <c r="S51" s="104"/>
      <c r="T51" s="528"/>
    </row>
    <row r="52" spans="1:20" ht="12.75" customHeight="1" x14ac:dyDescent="0.2">
      <c r="A52" s="585"/>
      <c r="B52" s="580"/>
      <c r="C52" s="544"/>
      <c r="D52" s="544"/>
      <c r="E52" s="544"/>
      <c r="F52" s="544"/>
      <c r="G52" s="544"/>
      <c r="H52" s="544"/>
      <c r="I52" s="583"/>
      <c r="J52" s="593"/>
      <c r="K52" s="101"/>
      <c r="L52" s="541"/>
      <c r="M52" s="105"/>
      <c r="N52" s="103"/>
      <c r="O52" s="104"/>
      <c r="P52" s="104"/>
      <c r="Q52" s="104"/>
      <c r="R52" s="104"/>
      <c r="S52" s="104"/>
      <c r="T52" s="528"/>
    </row>
    <row r="53" spans="1:20" ht="12.75" customHeight="1" x14ac:dyDescent="0.2">
      <c r="A53" s="585"/>
      <c r="B53" s="580"/>
      <c r="C53" s="544"/>
      <c r="D53" s="544"/>
      <c r="E53" s="544"/>
      <c r="F53" s="544"/>
      <c r="G53" s="544"/>
      <c r="H53" s="544"/>
      <c r="I53" s="583"/>
      <c r="J53" s="593"/>
      <c r="K53" s="101"/>
      <c r="L53" s="541"/>
      <c r="M53" s="105"/>
      <c r="N53" s="103"/>
      <c r="O53" s="104"/>
      <c r="P53" s="104"/>
      <c r="Q53" s="104"/>
      <c r="R53" s="104"/>
      <c r="S53" s="104"/>
      <c r="T53" s="528"/>
    </row>
    <row r="54" spans="1:20" ht="12.75" customHeight="1" x14ac:dyDescent="0.2">
      <c r="A54" s="585"/>
      <c r="B54" s="580"/>
      <c r="C54" s="544"/>
      <c r="D54" s="544"/>
      <c r="E54" s="544"/>
      <c r="F54" s="544"/>
      <c r="G54" s="544"/>
      <c r="H54" s="544"/>
      <c r="I54" s="583"/>
      <c r="J54" s="593"/>
      <c r="K54" s="101"/>
      <c r="L54" s="541"/>
      <c r="M54" s="105"/>
      <c r="N54" s="103"/>
      <c r="O54" s="104"/>
      <c r="P54" s="104"/>
      <c r="Q54" s="104"/>
      <c r="R54" s="104"/>
      <c r="S54" s="104"/>
      <c r="T54" s="528"/>
    </row>
    <row r="55" spans="1:20" ht="12.75" customHeight="1" x14ac:dyDescent="0.2">
      <c r="A55" s="585"/>
      <c r="B55" s="580"/>
      <c r="C55" s="544"/>
      <c r="D55" s="544"/>
      <c r="E55" s="544"/>
      <c r="F55" s="544"/>
      <c r="G55" s="544"/>
      <c r="H55" s="544"/>
      <c r="I55" s="583"/>
      <c r="J55" s="593"/>
      <c r="K55" s="101"/>
      <c r="L55" s="541"/>
      <c r="M55" s="105"/>
      <c r="N55" s="103"/>
      <c r="O55" s="104"/>
      <c r="P55" s="104"/>
      <c r="Q55" s="104"/>
      <c r="R55" s="104"/>
      <c r="S55" s="104"/>
      <c r="T55" s="528"/>
    </row>
    <row r="56" spans="1:20" ht="12.75" customHeight="1" x14ac:dyDescent="0.2">
      <c r="A56" s="585"/>
      <c r="B56" s="580"/>
      <c r="C56" s="544"/>
      <c r="D56" s="544"/>
      <c r="E56" s="544"/>
      <c r="F56" s="544"/>
      <c r="G56" s="544"/>
      <c r="H56" s="544"/>
      <c r="I56" s="583"/>
      <c r="J56" s="593"/>
      <c r="K56" s="101"/>
      <c r="L56" s="541"/>
      <c r="M56" s="105"/>
      <c r="N56" s="103"/>
      <c r="O56" s="104"/>
      <c r="P56" s="104"/>
      <c r="Q56" s="104"/>
      <c r="R56" s="104"/>
      <c r="S56" s="104"/>
      <c r="T56" s="528"/>
    </row>
    <row r="57" spans="1:20" ht="12.75" customHeight="1" x14ac:dyDescent="0.2">
      <c r="A57" s="585"/>
      <c r="B57" s="580"/>
      <c r="C57" s="99"/>
      <c r="D57" s="99"/>
      <c r="E57" s="99"/>
      <c r="F57" s="99"/>
      <c r="G57" s="99"/>
      <c r="H57" s="99"/>
      <c r="I57" s="583"/>
      <c r="J57" s="593"/>
      <c r="K57" s="101"/>
      <c r="L57" s="541"/>
      <c r="M57" s="105"/>
      <c r="N57" s="103"/>
      <c r="O57" s="104"/>
      <c r="P57" s="104"/>
      <c r="Q57" s="104"/>
      <c r="R57" s="104"/>
      <c r="S57" s="104"/>
      <c r="T57" s="528"/>
    </row>
    <row r="58" spans="1:20" ht="12.75" customHeight="1" x14ac:dyDescent="0.2">
      <c r="A58" s="585"/>
      <c r="B58" s="580"/>
      <c r="C58" s="544" t="s">
        <v>429</v>
      </c>
      <c r="D58" s="544"/>
      <c r="E58" s="544"/>
      <c r="F58" s="544"/>
      <c r="G58" s="544"/>
      <c r="H58" s="544"/>
      <c r="I58" s="583"/>
      <c r="J58" s="593"/>
      <c r="K58" s="101"/>
      <c r="L58" s="541"/>
      <c r="M58" s="105"/>
      <c r="N58" s="103"/>
      <c r="O58" s="104"/>
      <c r="P58" s="104"/>
      <c r="Q58" s="104"/>
      <c r="R58" s="104"/>
      <c r="S58" s="104"/>
      <c r="T58" s="528"/>
    </row>
    <row r="59" spans="1:20" ht="12.75" customHeight="1" x14ac:dyDescent="0.2">
      <c r="A59" s="585"/>
      <c r="B59" s="580"/>
      <c r="C59" s="544"/>
      <c r="D59" s="544"/>
      <c r="E59" s="544"/>
      <c r="F59" s="544"/>
      <c r="G59" s="544"/>
      <c r="H59" s="544"/>
      <c r="I59" s="583"/>
      <c r="J59" s="593"/>
      <c r="K59" s="101"/>
      <c r="L59" s="541"/>
      <c r="M59" s="105"/>
      <c r="N59" s="103"/>
      <c r="O59" s="104"/>
      <c r="P59" s="104"/>
      <c r="Q59" s="104"/>
      <c r="R59" s="104"/>
      <c r="S59" s="104"/>
      <c r="T59" s="528"/>
    </row>
    <row r="60" spans="1:20" ht="12.75" customHeight="1" x14ac:dyDescent="0.2">
      <c r="A60" s="585"/>
      <c r="B60" s="580"/>
      <c r="C60" s="544"/>
      <c r="D60" s="544"/>
      <c r="E60" s="544"/>
      <c r="F60" s="544"/>
      <c r="G60" s="544"/>
      <c r="H60" s="544"/>
      <c r="I60" s="583"/>
      <c r="J60" s="593"/>
      <c r="K60" s="101"/>
      <c r="L60" s="541"/>
      <c r="M60" s="105"/>
      <c r="N60" s="103"/>
      <c r="O60" s="104"/>
      <c r="P60" s="104"/>
      <c r="Q60" s="104"/>
      <c r="R60" s="104"/>
      <c r="S60" s="104"/>
      <c r="T60" s="528"/>
    </row>
    <row r="61" spans="1:20" ht="12.75" customHeight="1" x14ac:dyDescent="0.2">
      <c r="A61" s="585"/>
      <c r="B61" s="580"/>
      <c r="C61" s="544"/>
      <c r="D61" s="544"/>
      <c r="E61" s="544"/>
      <c r="F61" s="544"/>
      <c r="G61" s="544"/>
      <c r="H61" s="544"/>
      <c r="I61" s="583"/>
      <c r="J61" s="593"/>
      <c r="K61" s="101"/>
      <c r="L61" s="541"/>
      <c r="M61" s="105"/>
      <c r="N61" s="103"/>
      <c r="O61" s="104"/>
      <c r="P61" s="104"/>
      <c r="Q61" s="104"/>
      <c r="R61" s="104"/>
      <c r="S61" s="104"/>
      <c r="T61" s="528"/>
    </row>
    <row r="62" spans="1:20" ht="12.75" customHeight="1" x14ac:dyDescent="0.2">
      <c r="A62" s="585"/>
      <c r="B62" s="580"/>
      <c r="C62" s="544"/>
      <c r="D62" s="544"/>
      <c r="E62" s="544"/>
      <c r="F62" s="544"/>
      <c r="G62" s="544"/>
      <c r="H62" s="544"/>
      <c r="I62" s="583"/>
      <c r="J62" s="593"/>
      <c r="K62" s="101"/>
      <c r="L62" s="541"/>
      <c r="M62" s="105"/>
      <c r="N62" s="103"/>
      <c r="O62" s="104"/>
      <c r="P62" s="104"/>
      <c r="Q62" s="104"/>
      <c r="R62" s="104"/>
      <c r="S62" s="104"/>
      <c r="T62" s="528"/>
    </row>
    <row r="63" spans="1:20" ht="12.75" customHeight="1" x14ac:dyDescent="0.2">
      <c r="A63" s="585"/>
      <c r="B63" s="580"/>
      <c r="C63" s="544"/>
      <c r="D63" s="544"/>
      <c r="E63" s="544"/>
      <c r="F63" s="544"/>
      <c r="G63" s="544"/>
      <c r="H63" s="544"/>
      <c r="I63" s="583"/>
      <c r="J63" s="593"/>
      <c r="K63" s="101"/>
      <c r="L63" s="541"/>
      <c r="M63" s="105"/>
      <c r="N63" s="103"/>
      <c r="O63" s="104"/>
      <c r="P63" s="104"/>
      <c r="Q63" s="104"/>
      <c r="R63" s="104"/>
      <c r="S63" s="104"/>
      <c r="T63" s="528"/>
    </row>
    <row r="64" spans="1:20" ht="12.75" customHeight="1" x14ac:dyDescent="0.2">
      <c r="A64" s="585"/>
      <c r="B64" s="580"/>
      <c r="C64" s="61"/>
      <c r="D64" s="61"/>
      <c r="E64" s="61"/>
      <c r="F64" s="61"/>
      <c r="G64" s="61"/>
      <c r="H64" s="61"/>
      <c r="I64" s="583"/>
      <c r="J64" s="593"/>
      <c r="K64" s="101"/>
      <c r="L64" s="541"/>
      <c r="M64" s="105"/>
      <c r="N64" s="103"/>
      <c r="O64" s="104"/>
      <c r="P64" s="104"/>
      <c r="Q64" s="104"/>
      <c r="R64" s="104"/>
      <c r="S64" s="104"/>
      <c r="T64" s="528"/>
    </row>
    <row r="65" spans="1:20" ht="12.75" customHeight="1" x14ac:dyDescent="0.2">
      <c r="A65" s="585"/>
      <c r="B65" s="580"/>
      <c r="C65" s="521" t="s">
        <v>81</v>
      </c>
      <c r="D65" s="561"/>
      <c r="E65" s="561"/>
      <c r="F65" s="561"/>
      <c r="G65" s="561"/>
      <c r="H65" s="561"/>
      <c r="I65" s="583"/>
      <c r="J65" s="593"/>
      <c r="K65" s="101"/>
      <c r="L65" s="541"/>
      <c r="M65" s="105"/>
      <c r="N65" s="103"/>
      <c r="O65" s="104"/>
      <c r="P65" s="104"/>
      <c r="Q65" s="104"/>
      <c r="R65" s="104"/>
      <c r="S65" s="104"/>
      <c r="T65" s="528"/>
    </row>
    <row r="66" spans="1:20" ht="12.75" customHeight="1" x14ac:dyDescent="0.2">
      <c r="A66" s="585"/>
      <c r="B66" s="580"/>
      <c r="C66" s="80" t="s">
        <v>385</v>
      </c>
      <c r="D66" s="522" t="s">
        <v>430</v>
      </c>
      <c r="E66" s="522"/>
      <c r="F66" s="522"/>
      <c r="G66" s="522"/>
      <c r="H66" s="522"/>
      <c r="I66" s="583"/>
      <c r="J66" s="593"/>
      <c r="K66" s="101"/>
      <c r="L66" s="541"/>
      <c r="M66" s="105"/>
      <c r="N66" s="103"/>
      <c r="O66" s="104"/>
      <c r="P66" s="104"/>
      <c r="Q66" s="104"/>
      <c r="R66" s="104"/>
      <c r="S66" s="104"/>
      <c r="T66" s="528"/>
    </row>
    <row r="67" spans="1:20" ht="31.5" customHeight="1" x14ac:dyDescent="0.2">
      <c r="A67" s="585"/>
      <c r="B67" s="580"/>
      <c r="C67" s="81" t="s">
        <v>324</v>
      </c>
      <c r="D67" s="599" t="s">
        <v>390</v>
      </c>
      <c r="E67" s="599"/>
      <c r="F67" s="599"/>
      <c r="G67" s="599"/>
      <c r="H67" s="599"/>
      <c r="I67" s="583"/>
      <c r="J67" s="593"/>
      <c r="K67" s="101"/>
      <c r="L67" s="102"/>
      <c r="M67" s="102"/>
      <c r="N67" s="106"/>
      <c r="O67" s="107"/>
      <c r="P67" s="107"/>
      <c r="Q67" s="107"/>
      <c r="R67" s="107"/>
      <c r="S67" s="107"/>
      <c r="T67" s="528"/>
    </row>
    <row r="68" spans="1:20" ht="45" customHeight="1" x14ac:dyDescent="0.2">
      <c r="A68" s="585"/>
      <c r="B68" s="580"/>
      <c r="C68" s="82" t="s">
        <v>386</v>
      </c>
      <c r="D68" s="599" t="s">
        <v>395</v>
      </c>
      <c r="E68" s="599"/>
      <c r="F68" s="599"/>
      <c r="G68" s="599"/>
      <c r="H68" s="599"/>
      <c r="I68" s="583"/>
      <c r="J68" s="593"/>
      <c r="K68" s="101"/>
      <c r="L68" s="102"/>
      <c r="N68" s="106"/>
      <c r="O68" s="108"/>
      <c r="P68" s="108"/>
      <c r="Q68" s="542"/>
      <c r="R68" s="542"/>
      <c r="S68" s="108"/>
      <c r="T68" s="528"/>
    </row>
    <row r="69" spans="1:20" ht="36.75" customHeight="1" x14ac:dyDescent="0.2">
      <c r="A69" s="585"/>
      <c r="B69" s="580"/>
      <c r="C69" s="82" t="s">
        <v>387</v>
      </c>
      <c r="D69" s="599" t="s">
        <v>391</v>
      </c>
      <c r="E69" s="599"/>
      <c r="F69" s="599"/>
      <c r="G69" s="599"/>
      <c r="H69" s="599"/>
      <c r="I69" s="583"/>
      <c r="J69" s="593"/>
      <c r="K69" s="101"/>
      <c r="L69" s="521" t="s">
        <v>392</v>
      </c>
      <c r="M69" s="521"/>
      <c r="N69" s="521"/>
      <c r="O69" s="521"/>
      <c r="P69" s="521"/>
      <c r="Q69" s="521"/>
      <c r="R69" s="521"/>
      <c r="S69" s="521"/>
      <c r="T69" s="528"/>
    </row>
    <row r="70" spans="1:20" ht="36" customHeight="1" x14ac:dyDescent="0.2">
      <c r="A70" s="585"/>
      <c r="B70" s="580"/>
      <c r="C70" s="82" t="s">
        <v>388</v>
      </c>
      <c r="D70" s="599" t="s">
        <v>389</v>
      </c>
      <c r="E70" s="599"/>
      <c r="F70" s="599"/>
      <c r="G70" s="599"/>
      <c r="H70" s="599"/>
      <c r="I70" s="583"/>
      <c r="J70" s="593"/>
      <c r="K70" s="101"/>
      <c r="L70" s="521" t="s">
        <v>484</v>
      </c>
      <c r="M70" s="521"/>
      <c r="N70" s="521"/>
      <c r="O70" s="521"/>
      <c r="P70" s="521"/>
      <c r="Q70" s="521"/>
      <c r="R70" s="521"/>
      <c r="S70" s="521"/>
      <c r="T70" s="528"/>
    </row>
    <row r="71" spans="1:20" ht="11.25" customHeight="1" thickBot="1" x14ac:dyDescent="0.25">
      <c r="A71" s="586"/>
      <c r="B71" s="580"/>
      <c r="C71" s="597"/>
      <c r="D71" s="597"/>
      <c r="E71" s="597"/>
      <c r="F71" s="597"/>
      <c r="G71" s="597"/>
      <c r="H71" s="597"/>
      <c r="I71" s="583"/>
      <c r="J71" s="593"/>
      <c r="K71" s="595"/>
      <c r="L71" s="595"/>
      <c r="M71" s="595"/>
      <c r="N71" s="595"/>
      <c r="O71" s="595"/>
      <c r="P71" s="595"/>
      <c r="Q71" s="595"/>
      <c r="R71" s="595"/>
      <c r="S71" s="595"/>
      <c r="T71" s="596"/>
    </row>
    <row r="72" spans="1:20" ht="32.25" customHeight="1" x14ac:dyDescent="0.2">
      <c r="A72" s="32" t="s">
        <v>28</v>
      </c>
      <c r="B72" s="579"/>
      <c r="C72" s="588" t="s">
        <v>431</v>
      </c>
      <c r="D72" s="588"/>
      <c r="E72" s="588"/>
      <c r="F72" s="588"/>
      <c r="G72" s="588"/>
      <c r="H72" s="588"/>
      <c r="I72" s="530"/>
      <c r="J72" s="592"/>
      <c r="K72" s="598"/>
      <c r="L72" s="598"/>
      <c r="M72" s="598"/>
      <c r="N72" s="598"/>
      <c r="O72" s="598"/>
      <c r="P72" s="598"/>
      <c r="Q72" s="598"/>
      <c r="R72" s="56"/>
      <c r="S72" s="56"/>
      <c r="T72" s="527"/>
    </row>
    <row r="73" spans="1:20" ht="25.5" customHeight="1" x14ac:dyDescent="0.2">
      <c r="A73" s="567" t="s">
        <v>30</v>
      </c>
      <c r="B73" s="580"/>
      <c r="C73" s="589" t="s">
        <v>485</v>
      </c>
      <c r="D73" s="589"/>
      <c r="E73" s="589"/>
      <c r="F73" s="589"/>
      <c r="G73" s="589"/>
      <c r="H73" s="589"/>
      <c r="I73" s="531"/>
      <c r="J73" s="593"/>
      <c r="K73" s="523" t="s">
        <v>51</v>
      </c>
      <c r="L73" s="523"/>
      <c r="M73" s="523" t="s">
        <v>48</v>
      </c>
      <c r="N73" s="523"/>
      <c r="O73" s="523"/>
      <c r="P73" s="523" t="s">
        <v>49</v>
      </c>
      <c r="Q73" s="523"/>
      <c r="R73" s="523"/>
      <c r="S73" s="523"/>
      <c r="T73" s="528"/>
    </row>
    <row r="74" spans="1:20" ht="24.95" customHeight="1" x14ac:dyDescent="0.2">
      <c r="A74" s="567"/>
      <c r="B74" s="580"/>
      <c r="C74" s="590" t="s">
        <v>432</v>
      </c>
      <c r="D74" s="544"/>
      <c r="E74" s="544"/>
      <c r="F74" s="544"/>
      <c r="G74" s="544"/>
      <c r="H74" s="544"/>
      <c r="I74" s="531"/>
      <c r="J74" s="593"/>
      <c r="K74" s="523"/>
      <c r="L74" s="523"/>
      <c r="M74" s="523"/>
      <c r="N74" s="523"/>
      <c r="O74" s="523"/>
      <c r="P74" s="523"/>
      <c r="Q74" s="523"/>
      <c r="R74" s="523"/>
      <c r="S74" s="523"/>
      <c r="T74" s="528"/>
    </row>
    <row r="75" spans="1:20" ht="23.25" customHeight="1" x14ac:dyDescent="0.2">
      <c r="A75" s="567"/>
      <c r="B75" s="580"/>
      <c r="C75" s="522" t="s">
        <v>102</v>
      </c>
      <c r="D75" s="522"/>
      <c r="E75" s="522"/>
      <c r="F75" s="522"/>
      <c r="G75" s="522"/>
      <c r="H75" s="522"/>
      <c r="I75" s="531"/>
      <c r="J75" s="593"/>
      <c r="K75" s="533" t="s">
        <v>393</v>
      </c>
      <c r="L75" s="533"/>
      <c r="M75" s="525" t="s">
        <v>44</v>
      </c>
      <c r="N75" s="525"/>
      <c r="O75" s="525"/>
      <c r="P75" s="524" t="s">
        <v>486</v>
      </c>
      <c r="Q75" s="524"/>
      <c r="R75" s="524"/>
      <c r="S75" s="524"/>
      <c r="T75" s="528"/>
    </row>
    <row r="76" spans="1:20" ht="24.95" customHeight="1" x14ac:dyDescent="0.2">
      <c r="A76" s="567"/>
      <c r="B76" s="580"/>
      <c r="C76" s="590" t="s">
        <v>433</v>
      </c>
      <c r="D76" s="544"/>
      <c r="E76" s="544"/>
      <c r="F76" s="544"/>
      <c r="G76" s="544"/>
      <c r="H76" s="544"/>
      <c r="I76" s="531"/>
      <c r="J76" s="593"/>
      <c r="K76" s="533"/>
      <c r="L76" s="533"/>
      <c r="M76" s="525"/>
      <c r="N76" s="525"/>
      <c r="O76" s="525"/>
      <c r="P76" s="524"/>
      <c r="Q76" s="524"/>
      <c r="R76" s="524"/>
      <c r="S76" s="524"/>
      <c r="T76" s="528"/>
    </row>
    <row r="77" spans="1:20" ht="24.95" customHeight="1" x14ac:dyDescent="0.2">
      <c r="A77" s="567"/>
      <c r="B77" s="580"/>
      <c r="C77" s="544"/>
      <c r="D77" s="544"/>
      <c r="E77" s="544"/>
      <c r="F77" s="544"/>
      <c r="G77" s="544"/>
      <c r="H77" s="544"/>
      <c r="I77" s="531"/>
      <c r="J77" s="593"/>
      <c r="K77" s="533"/>
      <c r="L77" s="533"/>
      <c r="M77" s="525"/>
      <c r="N77" s="525"/>
      <c r="O77" s="525"/>
      <c r="P77" s="524"/>
      <c r="Q77" s="524"/>
      <c r="R77" s="524"/>
      <c r="S77" s="524"/>
      <c r="T77" s="528"/>
    </row>
    <row r="78" spans="1:20" ht="24.95" customHeight="1" x14ac:dyDescent="0.2">
      <c r="A78" s="567"/>
      <c r="B78" s="580"/>
      <c r="C78" s="544"/>
      <c r="D78" s="544"/>
      <c r="E78" s="544"/>
      <c r="F78" s="544"/>
      <c r="G78" s="544"/>
      <c r="H78" s="544"/>
      <c r="I78" s="531"/>
      <c r="J78" s="593"/>
      <c r="K78" s="533"/>
      <c r="L78" s="533"/>
      <c r="M78" s="525"/>
      <c r="N78" s="525"/>
      <c r="O78" s="525"/>
      <c r="P78" s="524"/>
      <c r="Q78" s="524"/>
      <c r="R78" s="524"/>
      <c r="S78" s="524"/>
      <c r="T78" s="528"/>
    </row>
    <row r="79" spans="1:20" ht="24.95" customHeight="1" x14ac:dyDescent="0.2">
      <c r="A79" s="567"/>
      <c r="B79" s="580"/>
      <c r="C79" s="521" t="s">
        <v>29</v>
      </c>
      <c r="D79" s="521"/>
      <c r="E79" s="521"/>
      <c r="F79" s="521"/>
      <c r="G79" s="521"/>
      <c r="H79" s="521"/>
      <c r="I79" s="531"/>
      <c r="J79" s="593"/>
      <c r="K79" s="533"/>
      <c r="L79" s="533"/>
      <c r="M79" s="525"/>
      <c r="N79" s="525"/>
      <c r="O79" s="525"/>
      <c r="P79" s="524"/>
      <c r="Q79" s="524"/>
      <c r="R79" s="524"/>
      <c r="S79" s="524"/>
      <c r="T79" s="528"/>
    </row>
    <row r="80" spans="1:20" ht="23.1" customHeight="1" x14ac:dyDescent="0.2">
      <c r="A80" s="567"/>
      <c r="B80" s="580"/>
      <c r="C80" s="544" t="s">
        <v>103</v>
      </c>
      <c r="D80" s="544"/>
      <c r="E80" s="544"/>
      <c r="F80" s="544"/>
      <c r="G80" s="544"/>
      <c r="H80" s="544"/>
      <c r="I80" s="531"/>
      <c r="J80" s="593"/>
      <c r="K80" s="533"/>
      <c r="L80" s="533"/>
      <c r="M80" s="525"/>
      <c r="N80" s="525"/>
      <c r="O80" s="525"/>
      <c r="P80" s="524"/>
      <c r="Q80" s="524"/>
      <c r="R80" s="524"/>
      <c r="S80" s="524"/>
      <c r="T80" s="528"/>
    </row>
    <row r="81" spans="1:20" ht="23.1" customHeight="1" x14ac:dyDescent="0.2">
      <c r="A81" s="567"/>
      <c r="B81" s="580"/>
      <c r="C81" s="544"/>
      <c r="D81" s="544"/>
      <c r="E81" s="544"/>
      <c r="F81" s="544"/>
      <c r="G81" s="544"/>
      <c r="H81" s="544"/>
      <c r="I81" s="531"/>
      <c r="J81" s="593"/>
      <c r="K81" s="535" t="s">
        <v>396</v>
      </c>
      <c r="L81" s="535"/>
      <c r="M81" s="525" t="s">
        <v>45</v>
      </c>
      <c r="N81" s="525"/>
      <c r="O81" s="525"/>
      <c r="P81" s="524" t="s">
        <v>487</v>
      </c>
      <c r="Q81" s="524"/>
      <c r="R81" s="524"/>
      <c r="S81" s="524"/>
      <c r="T81" s="528"/>
    </row>
    <row r="82" spans="1:20" ht="23.1" customHeight="1" x14ac:dyDescent="0.2">
      <c r="A82" s="567"/>
      <c r="B82" s="580"/>
      <c r="C82" s="544"/>
      <c r="D82" s="544"/>
      <c r="E82" s="544"/>
      <c r="F82" s="544"/>
      <c r="G82" s="544"/>
      <c r="H82" s="544"/>
      <c r="I82" s="531"/>
      <c r="J82" s="593"/>
      <c r="K82" s="535"/>
      <c r="L82" s="535"/>
      <c r="M82" s="525"/>
      <c r="N82" s="525"/>
      <c r="O82" s="525"/>
      <c r="P82" s="524"/>
      <c r="Q82" s="524"/>
      <c r="R82" s="524"/>
      <c r="S82" s="524"/>
      <c r="T82" s="528"/>
    </row>
    <row r="83" spans="1:20" ht="23.1" customHeight="1" x14ac:dyDescent="0.2">
      <c r="A83" s="567"/>
      <c r="B83" s="580"/>
      <c r="C83" s="521" t="s">
        <v>104</v>
      </c>
      <c r="D83" s="521"/>
      <c r="E83" s="521"/>
      <c r="F83" s="521"/>
      <c r="G83" s="521"/>
      <c r="H83" s="521"/>
      <c r="I83" s="531"/>
      <c r="J83" s="593"/>
      <c r="K83" s="535"/>
      <c r="L83" s="535"/>
      <c r="M83" s="525"/>
      <c r="N83" s="525"/>
      <c r="O83" s="525"/>
      <c r="P83" s="524"/>
      <c r="Q83" s="524"/>
      <c r="R83" s="524"/>
      <c r="S83" s="524"/>
      <c r="T83" s="528"/>
    </row>
    <row r="84" spans="1:20" ht="23.1" customHeight="1" x14ac:dyDescent="0.2">
      <c r="A84" s="567"/>
      <c r="B84" s="580"/>
      <c r="C84" s="590" t="s">
        <v>86</v>
      </c>
      <c r="D84" s="522"/>
      <c r="E84" s="522"/>
      <c r="F84" s="522"/>
      <c r="G84" s="522"/>
      <c r="H84" s="522"/>
      <c r="I84" s="531"/>
      <c r="J84" s="593"/>
      <c r="K84" s="535"/>
      <c r="L84" s="535"/>
      <c r="M84" s="525"/>
      <c r="N84" s="525"/>
      <c r="O84" s="525"/>
      <c r="P84" s="524"/>
      <c r="Q84" s="524"/>
      <c r="R84" s="524"/>
      <c r="S84" s="524"/>
      <c r="T84" s="528"/>
    </row>
    <row r="85" spans="1:20" ht="23.1" customHeight="1" x14ac:dyDescent="0.2">
      <c r="A85" s="567"/>
      <c r="B85" s="580"/>
      <c r="C85" s="522"/>
      <c r="D85" s="522"/>
      <c r="E85" s="522"/>
      <c r="F85" s="522"/>
      <c r="G85" s="522"/>
      <c r="H85" s="522"/>
      <c r="I85" s="531"/>
      <c r="J85" s="593"/>
      <c r="K85" s="535"/>
      <c r="L85" s="535"/>
      <c r="M85" s="525"/>
      <c r="N85" s="525"/>
      <c r="O85" s="525"/>
      <c r="P85" s="524"/>
      <c r="Q85" s="524"/>
      <c r="R85" s="524"/>
      <c r="S85" s="524"/>
      <c r="T85" s="528"/>
    </row>
    <row r="86" spans="1:20" ht="23.1" customHeight="1" x14ac:dyDescent="0.2">
      <c r="A86" s="567"/>
      <c r="B86" s="580"/>
      <c r="C86" s="521" t="s">
        <v>80</v>
      </c>
      <c r="D86" s="521"/>
      <c r="E86" s="521"/>
      <c r="F86" s="521"/>
      <c r="G86" s="521"/>
      <c r="H86" s="521"/>
      <c r="I86" s="531"/>
      <c r="J86" s="593"/>
      <c r="K86" s="535"/>
      <c r="L86" s="535"/>
      <c r="M86" s="525"/>
      <c r="N86" s="525"/>
      <c r="O86" s="525"/>
      <c r="P86" s="524"/>
      <c r="Q86" s="524"/>
      <c r="R86" s="524"/>
      <c r="S86" s="524"/>
      <c r="T86" s="528"/>
    </row>
    <row r="87" spans="1:20" ht="23.1" customHeight="1" x14ac:dyDescent="0.2">
      <c r="A87" s="567"/>
      <c r="B87" s="580"/>
      <c r="C87" s="561" t="s">
        <v>79</v>
      </c>
      <c r="D87" s="561"/>
      <c r="E87" s="561"/>
      <c r="F87" s="561"/>
      <c r="G87" s="561"/>
      <c r="H87" s="561"/>
      <c r="I87" s="531"/>
      <c r="J87" s="593"/>
      <c r="K87" s="534" t="s">
        <v>394</v>
      </c>
      <c r="L87" s="534"/>
      <c r="M87" s="537" t="s">
        <v>46</v>
      </c>
      <c r="N87" s="537"/>
      <c r="O87" s="537"/>
      <c r="P87" s="536" t="s">
        <v>74</v>
      </c>
      <c r="Q87" s="536"/>
      <c r="R87" s="536"/>
      <c r="S87" s="536"/>
      <c r="T87" s="528"/>
    </row>
    <row r="88" spans="1:20" ht="23.1" customHeight="1" x14ac:dyDescent="0.2">
      <c r="A88" s="567"/>
      <c r="B88" s="580"/>
      <c r="C88" s="561"/>
      <c r="D88" s="561"/>
      <c r="E88" s="561"/>
      <c r="F88" s="561"/>
      <c r="G88" s="561"/>
      <c r="H88" s="561"/>
      <c r="I88" s="531"/>
      <c r="J88" s="593"/>
      <c r="K88" s="534"/>
      <c r="L88" s="534"/>
      <c r="M88" s="537"/>
      <c r="N88" s="537"/>
      <c r="O88" s="537"/>
      <c r="P88" s="536"/>
      <c r="Q88" s="536"/>
      <c r="R88" s="536"/>
      <c r="S88" s="536"/>
      <c r="T88" s="528"/>
    </row>
    <row r="89" spans="1:20" ht="23.1" customHeight="1" x14ac:dyDescent="0.2">
      <c r="A89" s="567"/>
      <c r="B89" s="580"/>
      <c r="C89" s="521" t="s">
        <v>62</v>
      </c>
      <c r="D89" s="521"/>
      <c r="E89" s="521"/>
      <c r="F89" s="521"/>
      <c r="G89" s="521"/>
      <c r="H89" s="521"/>
      <c r="I89" s="531"/>
      <c r="J89" s="593"/>
      <c r="K89" s="534"/>
      <c r="L89" s="534"/>
      <c r="M89" s="537"/>
      <c r="N89" s="537"/>
      <c r="O89" s="537"/>
      <c r="P89" s="536"/>
      <c r="Q89" s="536"/>
      <c r="R89" s="536"/>
      <c r="S89" s="536"/>
      <c r="T89" s="528"/>
    </row>
    <row r="90" spans="1:20" ht="23.1" customHeight="1" x14ac:dyDescent="0.2">
      <c r="A90" s="567"/>
      <c r="B90" s="580"/>
      <c r="C90" s="561" t="s">
        <v>414</v>
      </c>
      <c r="D90" s="561"/>
      <c r="E90" s="561"/>
      <c r="F90" s="561"/>
      <c r="G90" s="561"/>
      <c r="H90" s="561"/>
      <c r="I90" s="531"/>
      <c r="J90" s="593"/>
      <c r="K90" s="534"/>
      <c r="L90" s="534"/>
      <c r="M90" s="537"/>
      <c r="N90" s="537"/>
      <c r="O90" s="537"/>
      <c r="P90" s="536"/>
      <c r="Q90" s="536"/>
      <c r="R90" s="536"/>
      <c r="S90" s="536"/>
      <c r="T90" s="528"/>
    </row>
    <row r="91" spans="1:20" ht="23.1" customHeight="1" x14ac:dyDescent="0.2">
      <c r="A91" s="567"/>
      <c r="B91" s="580"/>
      <c r="C91" s="561"/>
      <c r="D91" s="561"/>
      <c r="E91" s="561"/>
      <c r="F91" s="561"/>
      <c r="G91" s="561"/>
      <c r="H91" s="561"/>
      <c r="I91" s="531"/>
      <c r="J91" s="593"/>
      <c r="K91" s="534"/>
      <c r="L91" s="534"/>
      <c r="M91" s="537"/>
      <c r="N91" s="537"/>
      <c r="O91" s="537"/>
      <c r="P91" s="536"/>
      <c r="Q91" s="536"/>
      <c r="R91" s="536"/>
      <c r="S91" s="536"/>
      <c r="T91" s="528"/>
    </row>
    <row r="92" spans="1:20" ht="22.5" customHeight="1" x14ac:dyDescent="0.2">
      <c r="A92" s="567"/>
      <c r="B92" s="580"/>
      <c r="C92" s="561"/>
      <c r="D92" s="561"/>
      <c r="E92" s="561"/>
      <c r="F92" s="561"/>
      <c r="G92" s="561"/>
      <c r="H92" s="561"/>
      <c r="I92" s="531"/>
      <c r="J92" s="593"/>
      <c r="K92" s="534"/>
      <c r="L92" s="534"/>
      <c r="M92" s="537"/>
      <c r="N92" s="537"/>
      <c r="O92" s="537"/>
      <c r="P92" s="536"/>
      <c r="Q92" s="536"/>
      <c r="R92" s="536"/>
      <c r="S92" s="536"/>
      <c r="T92" s="528"/>
    </row>
    <row r="93" spans="1:20" ht="18" customHeight="1" thickBot="1" x14ac:dyDescent="0.25">
      <c r="A93" s="568"/>
      <c r="B93" s="581"/>
      <c r="C93" s="587"/>
      <c r="D93" s="587"/>
      <c r="E93" s="587"/>
      <c r="F93" s="587"/>
      <c r="G93" s="587"/>
      <c r="H93" s="587"/>
      <c r="I93" s="532"/>
      <c r="J93" s="594"/>
      <c r="K93" s="539"/>
      <c r="L93" s="539"/>
      <c r="M93" s="539"/>
      <c r="N93" s="539"/>
      <c r="O93" s="539"/>
      <c r="P93" s="539"/>
      <c r="Q93" s="539"/>
      <c r="R93" s="39"/>
      <c r="S93" s="39"/>
      <c r="T93" s="529"/>
    </row>
    <row r="97" spans="1:12" ht="12.75" customHeight="1" x14ac:dyDescent="0.2"/>
    <row r="98" spans="1:12" x14ac:dyDescent="0.2">
      <c r="F98" s="10"/>
    </row>
    <row r="99" spans="1:12" x14ac:dyDescent="0.2">
      <c r="F99" s="10"/>
    </row>
    <row r="100" spans="1:12" x14ac:dyDescent="0.2">
      <c r="F100" s="10"/>
    </row>
    <row r="101" spans="1:12" ht="12.75" customHeight="1" x14ac:dyDescent="0.2">
      <c r="F101" s="10"/>
    </row>
    <row r="103" spans="1:12" ht="12.75" customHeight="1" x14ac:dyDescent="0.2">
      <c r="B103" s="9"/>
      <c r="C103" s="9"/>
      <c r="D103" s="9"/>
      <c r="E103" s="9"/>
      <c r="F103" s="9"/>
    </row>
    <row r="104" spans="1:12" x14ac:dyDescent="0.2">
      <c r="A104" s="9"/>
      <c r="B104" s="9"/>
      <c r="C104" s="9"/>
      <c r="D104" s="9"/>
      <c r="E104" s="9"/>
      <c r="F104" s="9"/>
      <c r="I104" s="12"/>
      <c r="J104" s="591"/>
      <c r="K104" s="591"/>
      <c r="L104" s="591"/>
    </row>
    <row r="105" spans="1:12" ht="22.5" customHeight="1" x14ac:dyDescent="0.2">
      <c r="A105" s="9"/>
      <c r="B105" s="9"/>
      <c r="C105" s="9"/>
      <c r="D105" s="9"/>
      <c r="E105" s="9"/>
      <c r="F105" s="9"/>
      <c r="I105" s="13"/>
      <c r="J105" s="591"/>
      <c r="K105" s="591"/>
      <c r="L105" s="591"/>
    </row>
    <row r="106" spans="1:12" x14ac:dyDescent="0.2">
      <c r="A106" s="9"/>
      <c r="B106" s="9"/>
      <c r="C106" s="9"/>
      <c r="D106" s="9"/>
      <c r="E106" s="9"/>
      <c r="F106" s="9"/>
      <c r="I106" s="14"/>
      <c r="J106" s="15"/>
      <c r="K106" s="11"/>
      <c r="L106" s="11"/>
    </row>
    <row r="107" spans="1:12" x14ac:dyDescent="0.2">
      <c r="A107" s="9"/>
      <c r="B107" s="9"/>
      <c r="C107" s="9"/>
      <c r="D107" s="9"/>
      <c r="E107" s="9"/>
      <c r="F107" s="9"/>
    </row>
    <row r="116" spans="5:5" x14ac:dyDescent="0.2">
      <c r="E116" s="19"/>
    </row>
  </sheetData>
  <sheetProtection algorithmName="SHA-512" hashValue="S2J0wuJQv+QJmLJeSNfS71DfTn8Dgiu2csl2MXC+bYa3gqntnVPfINIfXRA+VTxRpU7Y+9KNoPmSL/iZSdpxSw==" saltValue="egym2eHNs0JED3afk/xBUw==" spinCount="100000" sheet="1" objects="1" scenarios="1"/>
  <mergeCells count="128">
    <mergeCell ref="K7:S8"/>
    <mergeCell ref="K9:S11"/>
    <mergeCell ref="K12:S13"/>
    <mergeCell ref="K14:S14"/>
    <mergeCell ref="K16:S18"/>
    <mergeCell ref="C6:H7"/>
    <mergeCell ref="C16:E16"/>
    <mergeCell ref="F14:H14"/>
    <mergeCell ref="C20:H20"/>
    <mergeCell ref="J104:L105"/>
    <mergeCell ref="J72:J93"/>
    <mergeCell ref="B38:B71"/>
    <mergeCell ref="I38:I71"/>
    <mergeCell ref="J38:J71"/>
    <mergeCell ref="K71:T71"/>
    <mergeCell ref="T38:T70"/>
    <mergeCell ref="C65:H65"/>
    <mergeCell ref="C71:H71"/>
    <mergeCell ref="B72:B93"/>
    <mergeCell ref="C83:H83"/>
    <mergeCell ref="C89:H89"/>
    <mergeCell ref="C79:H79"/>
    <mergeCell ref="C90:H92"/>
    <mergeCell ref="C93:H93"/>
    <mergeCell ref="K93:Q93"/>
    <mergeCell ref="K72:Q72"/>
    <mergeCell ref="C86:H86"/>
    <mergeCell ref="C76:H78"/>
    <mergeCell ref="C80:H82"/>
    <mergeCell ref="D70:H70"/>
    <mergeCell ref="D69:H69"/>
    <mergeCell ref="D67:H67"/>
    <mergeCell ref="D68:H68"/>
    <mergeCell ref="A73:A93"/>
    <mergeCell ref="A21:A37"/>
    <mergeCell ref="C23:H23"/>
    <mergeCell ref="C25:H25"/>
    <mergeCell ref="C27:H27"/>
    <mergeCell ref="B20:B37"/>
    <mergeCell ref="I20:I37"/>
    <mergeCell ref="J20:J37"/>
    <mergeCell ref="A39:A71"/>
    <mergeCell ref="C21:H21"/>
    <mergeCell ref="C29:H29"/>
    <mergeCell ref="C31:H31"/>
    <mergeCell ref="C22:H22"/>
    <mergeCell ref="C87:H88"/>
    <mergeCell ref="C37:H37"/>
    <mergeCell ref="C39:H40"/>
    <mergeCell ref="C42:H45"/>
    <mergeCell ref="C72:H72"/>
    <mergeCell ref="C73:H73"/>
    <mergeCell ref="C74:H74"/>
    <mergeCell ref="C75:H75"/>
    <mergeCell ref="C84:H85"/>
    <mergeCell ref="C33:H33"/>
    <mergeCell ref="C58:H63"/>
    <mergeCell ref="A3:T3"/>
    <mergeCell ref="A1:T1"/>
    <mergeCell ref="C9:E9"/>
    <mergeCell ref="C10:E10"/>
    <mergeCell ref="T6:T19"/>
    <mergeCell ref="C19:H19"/>
    <mergeCell ref="K19:Q19"/>
    <mergeCell ref="C12:E12"/>
    <mergeCell ref="A7:A19"/>
    <mergeCell ref="B6:B19"/>
    <mergeCell ref="K6:Q6"/>
    <mergeCell ref="F13:H13"/>
    <mergeCell ref="C13:E13"/>
    <mergeCell ref="J6:J19"/>
    <mergeCell ref="I6:I19"/>
    <mergeCell ref="C11:E11"/>
    <mergeCell ref="C14:E14"/>
    <mergeCell ref="F12:H12"/>
    <mergeCell ref="C8:E8"/>
    <mergeCell ref="F8:H8"/>
    <mergeCell ref="F9:H9"/>
    <mergeCell ref="F10:H10"/>
    <mergeCell ref="F11:H11"/>
    <mergeCell ref="C17:H18"/>
    <mergeCell ref="AG10:AG11"/>
    <mergeCell ref="AH10:AH11"/>
    <mergeCell ref="C30:H30"/>
    <mergeCell ref="C36:H36"/>
    <mergeCell ref="C47:H56"/>
    <mergeCell ref="W10:W11"/>
    <mergeCell ref="X10:X11"/>
    <mergeCell ref="Y10:Y11"/>
    <mergeCell ref="Z10:Z11"/>
    <mergeCell ref="AA10:AA11"/>
    <mergeCell ref="AB10:AB11"/>
    <mergeCell ref="AC10:AC11"/>
    <mergeCell ref="AD10:AD11"/>
    <mergeCell ref="AE10:AE11"/>
    <mergeCell ref="T20:T37"/>
    <mergeCell ref="K21:S21"/>
    <mergeCell ref="O30:S30"/>
    <mergeCell ref="K32:S32"/>
    <mergeCell ref="K34:S36"/>
    <mergeCell ref="C24:H24"/>
    <mergeCell ref="C26:H26"/>
    <mergeCell ref="C32:H32"/>
    <mergeCell ref="C34:H34"/>
    <mergeCell ref="K22:K26"/>
    <mergeCell ref="L70:S70"/>
    <mergeCell ref="L69:S69"/>
    <mergeCell ref="D66:H66"/>
    <mergeCell ref="P73:S74"/>
    <mergeCell ref="P75:S80"/>
    <mergeCell ref="M73:O74"/>
    <mergeCell ref="M75:O80"/>
    <mergeCell ref="AF10:AF11"/>
    <mergeCell ref="T72:T93"/>
    <mergeCell ref="I72:I93"/>
    <mergeCell ref="K73:L74"/>
    <mergeCell ref="K75:L80"/>
    <mergeCell ref="K87:L92"/>
    <mergeCell ref="K81:L86"/>
    <mergeCell ref="P81:S86"/>
    <mergeCell ref="P87:S92"/>
    <mergeCell ref="M81:O86"/>
    <mergeCell ref="M87:O92"/>
    <mergeCell ref="F16:H16"/>
    <mergeCell ref="K37:Q37"/>
    <mergeCell ref="L39:S39"/>
    <mergeCell ref="L40:L66"/>
    <mergeCell ref="Q68:R68"/>
  </mergeCells>
  <pageMargins left="0.7" right="0.7" top="0.75" bottom="0.75" header="0.3" footer="0.3"/>
  <pageSetup scale="80" orientation="landscape" r:id="rId1"/>
  <rowBreaks count="2" manualBreakCount="2">
    <brk id="37" max="16383" man="1"/>
    <brk id="71"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44"/>
  <sheetViews>
    <sheetView view="pageBreakPreview" topLeftCell="A16" zoomScale="75" zoomScaleNormal="100" zoomScaleSheetLayoutView="75" workbookViewId="0">
      <selection activeCell="G31" sqref="G31"/>
    </sheetView>
  </sheetViews>
  <sheetFormatPr baseColWidth="10" defaultRowHeight="12.75" x14ac:dyDescent="0.2"/>
  <cols>
    <col min="1" max="1" width="16.140625" customWidth="1"/>
    <col min="2" max="4" width="19.7109375" customWidth="1"/>
    <col min="5" max="5" width="19.7109375" style="97" customWidth="1"/>
    <col min="6" max="6" width="19.7109375" customWidth="1"/>
    <col min="7" max="7" width="34.42578125" customWidth="1"/>
    <col min="8" max="10" width="19.7109375" customWidth="1"/>
    <col min="11" max="11" width="19.7109375" hidden="1" customWidth="1"/>
    <col min="12" max="13" width="19.7109375" customWidth="1"/>
  </cols>
  <sheetData>
    <row r="1" spans="1:13" ht="19.5" thickBot="1" x14ac:dyDescent="0.25">
      <c r="A1" s="605" t="s">
        <v>107</v>
      </c>
      <c r="B1" s="606"/>
      <c r="C1" s="606"/>
      <c r="D1" s="606"/>
      <c r="E1" s="606"/>
      <c r="F1" s="606"/>
      <c r="G1" s="606"/>
      <c r="H1" s="606"/>
      <c r="I1" s="606"/>
      <c r="J1" s="606"/>
      <c r="K1" s="606"/>
      <c r="L1" s="606"/>
      <c r="M1" s="607"/>
    </row>
    <row r="2" spans="1:13" ht="18" customHeight="1" x14ac:dyDescent="0.2">
      <c r="A2" s="617" t="s">
        <v>402</v>
      </c>
      <c r="B2" s="619" t="s">
        <v>108</v>
      </c>
      <c r="C2" s="621" t="s">
        <v>109</v>
      </c>
      <c r="D2" s="621" t="s">
        <v>106</v>
      </c>
      <c r="E2" s="623" t="s">
        <v>110</v>
      </c>
      <c r="F2" s="621" t="s">
        <v>111</v>
      </c>
      <c r="G2" s="621" t="s">
        <v>112</v>
      </c>
      <c r="H2" s="621" t="s">
        <v>113</v>
      </c>
      <c r="I2" s="621" t="s">
        <v>114</v>
      </c>
      <c r="J2" s="621" t="s">
        <v>143</v>
      </c>
      <c r="K2" s="621" t="s">
        <v>235</v>
      </c>
      <c r="L2" s="621" t="s">
        <v>115</v>
      </c>
      <c r="M2" s="621" t="s">
        <v>116</v>
      </c>
    </row>
    <row r="3" spans="1:13" ht="20.25" customHeight="1" thickBot="1" x14ac:dyDescent="0.25">
      <c r="A3" s="618"/>
      <c r="B3" s="620"/>
      <c r="C3" s="622"/>
      <c r="D3" s="622"/>
      <c r="E3" s="624"/>
      <c r="F3" s="622"/>
      <c r="G3" s="622"/>
      <c r="H3" s="622"/>
      <c r="I3" s="622"/>
      <c r="J3" s="622"/>
      <c r="K3" s="622"/>
      <c r="L3" s="622"/>
      <c r="M3" s="622"/>
    </row>
    <row r="4" spans="1:13" ht="57.75" customHeight="1" x14ac:dyDescent="0.2">
      <c r="A4" s="618"/>
      <c r="B4" s="627" t="s">
        <v>117</v>
      </c>
      <c r="C4" s="625" t="s">
        <v>403</v>
      </c>
      <c r="D4" s="625" t="s">
        <v>118</v>
      </c>
      <c r="E4" s="629" t="s">
        <v>236</v>
      </c>
      <c r="F4" s="625" t="s">
        <v>119</v>
      </c>
      <c r="G4" s="625" t="s">
        <v>120</v>
      </c>
      <c r="H4" s="625" t="s">
        <v>121</v>
      </c>
      <c r="I4" s="625" t="s">
        <v>122</v>
      </c>
      <c r="J4" s="625" t="s">
        <v>123</v>
      </c>
      <c r="K4" s="625" t="s">
        <v>334</v>
      </c>
      <c r="L4" s="625" t="s">
        <v>124</v>
      </c>
      <c r="M4" s="625" t="s">
        <v>125</v>
      </c>
    </row>
    <row r="5" spans="1:13" ht="120" customHeight="1" thickBot="1" x14ac:dyDescent="0.25">
      <c r="A5" s="84" t="s">
        <v>139</v>
      </c>
      <c r="B5" s="628"/>
      <c r="C5" s="626"/>
      <c r="D5" s="626"/>
      <c r="E5" s="630"/>
      <c r="F5" s="626"/>
      <c r="G5" s="626"/>
      <c r="H5" s="626"/>
      <c r="I5" s="626"/>
      <c r="J5" s="626"/>
      <c r="K5" s="626"/>
      <c r="L5" s="626"/>
      <c r="M5" s="626"/>
    </row>
    <row r="6" spans="1:13" ht="210" customHeight="1" thickBot="1" x14ac:dyDescent="0.25">
      <c r="A6" s="85" t="s">
        <v>140</v>
      </c>
      <c r="B6" s="83" t="s">
        <v>335</v>
      </c>
      <c r="C6" s="83" t="s">
        <v>127</v>
      </c>
      <c r="D6" s="83" t="s">
        <v>336</v>
      </c>
      <c r="E6" s="93" t="s">
        <v>409</v>
      </c>
      <c r="F6" s="83" t="s">
        <v>337</v>
      </c>
      <c r="G6" s="83" t="s">
        <v>338</v>
      </c>
      <c r="H6" s="83" t="s">
        <v>339</v>
      </c>
      <c r="I6" s="83" t="s">
        <v>340</v>
      </c>
      <c r="J6" s="83" t="s">
        <v>341</v>
      </c>
      <c r="K6" s="60" t="s">
        <v>342</v>
      </c>
      <c r="L6" s="83" t="s">
        <v>343</v>
      </c>
      <c r="M6" s="83" t="s">
        <v>344</v>
      </c>
    </row>
    <row r="7" spans="1:13" ht="189.75" customHeight="1" thickBot="1" x14ac:dyDescent="0.25">
      <c r="A7" s="86" t="s">
        <v>217</v>
      </c>
      <c r="B7" s="60" t="s">
        <v>345</v>
      </c>
      <c r="C7" s="60" t="s">
        <v>237</v>
      </c>
      <c r="D7" s="60" t="s">
        <v>346</v>
      </c>
      <c r="E7" s="93" t="s">
        <v>410</v>
      </c>
      <c r="F7" s="60" t="s">
        <v>347</v>
      </c>
      <c r="G7" s="60" t="s">
        <v>348</v>
      </c>
      <c r="H7" s="83" t="s">
        <v>349</v>
      </c>
      <c r="I7" s="60" t="s">
        <v>350</v>
      </c>
      <c r="J7" s="83" t="s">
        <v>238</v>
      </c>
      <c r="K7" s="87" t="s">
        <v>351</v>
      </c>
      <c r="L7" s="60" t="s">
        <v>352</v>
      </c>
      <c r="M7" s="60" t="s">
        <v>131</v>
      </c>
    </row>
    <row r="8" spans="1:13" ht="144.75" customHeight="1" thickBot="1" x14ac:dyDescent="0.25">
      <c r="A8" s="88" t="s">
        <v>141</v>
      </c>
      <c r="B8" s="60" t="s">
        <v>353</v>
      </c>
      <c r="C8" s="60" t="s">
        <v>239</v>
      </c>
      <c r="D8" s="60" t="s">
        <v>354</v>
      </c>
      <c r="E8" s="94" t="s">
        <v>411</v>
      </c>
      <c r="F8" s="60" t="s">
        <v>355</v>
      </c>
      <c r="G8" s="60" t="s">
        <v>356</v>
      </c>
      <c r="H8" s="83" t="s">
        <v>357</v>
      </c>
      <c r="I8" s="83" t="s">
        <v>358</v>
      </c>
      <c r="J8" s="60" t="s">
        <v>359</v>
      </c>
      <c r="K8" s="60" t="s">
        <v>360</v>
      </c>
      <c r="L8" s="60" t="s">
        <v>240</v>
      </c>
      <c r="M8" s="60" t="s">
        <v>361</v>
      </c>
    </row>
    <row r="9" spans="1:13" ht="108.75" customHeight="1" thickBot="1" x14ac:dyDescent="0.25">
      <c r="A9" s="89" t="s">
        <v>216</v>
      </c>
      <c r="B9" s="34" t="s">
        <v>362</v>
      </c>
      <c r="C9" s="34" t="s">
        <v>129</v>
      </c>
      <c r="D9" s="60" t="s">
        <v>363</v>
      </c>
      <c r="E9" s="95" t="s">
        <v>412</v>
      </c>
      <c r="F9" s="60" t="s">
        <v>364</v>
      </c>
      <c r="G9" s="34" t="s">
        <v>365</v>
      </c>
      <c r="H9" s="83" t="s">
        <v>366</v>
      </c>
      <c r="I9" s="60" t="s">
        <v>350</v>
      </c>
      <c r="J9" s="34" t="s">
        <v>130</v>
      </c>
      <c r="K9" s="87" t="s">
        <v>367</v>
      </c>
      <c r="L9" s="60" t="s">
        <v>241</v>
      </c>
      <c r="M9" s="60" t="s">
        <v>350</v>
      </c>
    </row>
    <row r="10" spans="1:13" ht="100.5" customHeight="1" thickBot="1" x14ac:dyDescent="0.25">
      <c r="A10" s="90" t="s">
        <v>142</v>
      </c>
      <c r="B10" s="34" t="s">
        <v>368</v>
      </c>
      <c r="C10" s="34" t="s">
        <v>242</v>
      </c>
      <c r="D10" s="60" t="s">
        <v>369</v>
      </c>
      <c r="E10" s="95" t="s">
        <v>413</v>
      </c>
      <c r="F10" s="60" t="s">
        <v>370</v>
      </c>
      <c r="G10" s="34" t="s">
        <v>371</v>
      </c>
      <c r="H10" s="60" t="s">
        <v>372</v>
      </c>
      <c r="I10" s="60" t="s">
        <v>373</v>
      </c>
      <c r="J10" s="34" t="s">
        <v>130</v>
      </c>
      <c r="K10" s="60" t="s">
        <v>374</v>
      </c>
      <c r="L10" s="60" t="s">
        <v>303</v>
      </c>
      <c r="M10" s="34" t="s">
        <v>350</v>
      </c>
    </row>
    <row r="11" spans="1:13" x14ac:dyDescent="0.2">
      <c r="A11" s="91"/>
      <c r="B11" s="91"/>
      <c r="C11" s="91"/>
      <c r="D11" s="91"/>
      <c r="E11" s="96"/>
      <c r="F11" s="91"/>
      <c r="G11" s="91"/>
      <c r="H11" s="91"/>
      <c r="I11" s="91"/>
      <c r="J11" s="91"/>
      <c r="K11" s="91"/>
      <c r="L11" s="91"/>
      <c r="M11" s="91"/>
    </row>
    <row r="12" spans="1:13" ht="13.5" thickBot="1" x14ac:dyDescent="0.25">
      <c r="A12" s="91"/>
      <c r="B12" s="91"/>
      <c r="C12" s="91"/>
      <c r="D12" s="91"/>
      <c r="E12" s="96"/>
      <c r="F12" s="91"/>
      <c r="G12" s="91"/>
      <c r="H12" s="91"/>
      <c r="I12" s="91"/>
      <c r="J12" s="91"/>
      <c r="K12" s="91"/>
      <c r="L12" s="91"/>
      <c r="M12" s="91"/>
    </row>
    <row r="13" spans="1:13" ht="19.5" thickBot="1" x14ac:dyDescent="0.25">
      <c r="A13" s="605" t="s">
        <v>132</v>
      </c>
      <c r="B13" s="606"/>
      <c r="C13" s="606"/>
      <c r="D13" s="606"/>
      <c r="E13" s="606"/>
      <c r="F13" s="606"/>
      <c r="G13" s="606"/>
      <c r="H13" s="606"/>
      <c r="I13" s="606"/>
      <c r="J13" s="606"/>
      <c r="K13" s="606"/>
      <c r="L13" s="606"/>
      <c r="M13" s="607"/>
    </row>
    <row r="14" spans="1:13" x14ac:dyDescent="0.2">
      <c r="A14" s="608" t="s">
        <v>133</v>
      </c>
      <c r="B14" s="610" t="s">
        <v>108</v>
      </c>
      <c r="C14" s="610" t="s">
        <v>109</v>
      </c>
      <c r="D14" s="610" t="s">
        <v>106</v>
      </c>
      <c r="E14" s="612" t="s">
        <v>110</v>
      </c>
      <c r="F14" s="610" t="s">
        <v>111</v>
      </c>
      <c r="G14" s="610" t="s">
        <v>112</v>
      </c>
      <c r="H14" s="610" t="s">
        <v>113</v>
      </c>
      <c r="I14" s="610" t="s">
        <v>114</v>
      </c>
      <c r="J14" s="610" t="s">
        <v>143</v>
      </c>
      <c r="K14" s="610" t="s">
        <v>235</v>
      </c>
      <c r="L14" s="610" t="s">
        <v>115</v>
      </c>
      <c r="M14" s="614" t="s">
        <v>116</v>
      </c>
    </row>
    <row r="15" spans="1:13" x14ac:dyDescent="0.2">
      <c r="A15" s="609"/>
      <c r="B15" s="611"/>
      <c r="C15" s="611"/>
      <c r="D15" s="611"/>
      <c r="E15" s="613"/>
      <c r="F15" s="611"/>
      <c r="G15" s="611"/>
      <c r="H15" s="611"/>
      <c r="I15" s="611"/>
      <c r="J15" s="611"/>
      <c r="K15" s="611"/>
      <c r="L15" s="611"/>
      <c r="M15" s="615"/>
    </row>
    <row r="16" spans="1:13" x14ac:dyDescent="0.2">
      <c r="A16" s="616" t="s">
        <v>134</v>
      </c>
      <c r="B16" s="611"/>
      <c r="C16" s="611"/>
      <c r="D16" s="611"/>
      <c r="E16" s="613"/>
      <c r="F16" s="611"/>
      <c r="G16" s="611"/>
      <c r="H16" s="611"/>
      <c r="I16" s="611"/>
      <c r="J16" s="611"/>
      <c r="K16" s="611"/>
      <c r="L16" s="611"/>
      <c r="M16" s="615"/>
    </row>
    <row r="17" spans="1:14" ht="13.5" thickBot="1" x14ac:dyDescent="0.25">
      <c r="A17" s="616" t="s">
        <v>135</v>
      </c>
      <c r="B17" s="611"/>
      <c r="C17" s="611"/>
      <c r="D17" s="611"/>
      <c r="E17" s="613"/>
      <c r="F17" s="611"/>
      <c r="G17" s="611"/>
      <c r="H17" s="611"/>
      <c r="I17" s="611"/>
      <c r="J17" s="611"/>
      <c r="K17" s="611"/>
      <c r="L17" s="611"/>
      <c r="M17" s="615"/>
    </row>
    <row r="18" spans="1:14" ht="63" customHeight="1" thickBot="1" x14ac:dyDescent="0.25">
      <c r="A18" s="85" t="s">
        <v>126</v>
      </c>
      <c r="B18" s="34" t="s">
        <v>375</v>
      </c>
      <c r="C18" s="34" t="s">
        <v>136</v>
      </c>
      <c r="D18" s="110" t="s">
        <v>136</v>
      </c>
      <c r="E18" s="92" t="s">
        <v>376</v>
      </c>
      <c r="F18" s="34" t="s">
        <v>376</v>
      </c>
      <c r="G18" s="34" t="s">
        <v>375</v>
      </c>
      <c r="H18" s="109" t="s">
        <v>136</v>
      </c>
      <c r="I18" s="109" t="s">
        <v>136</v>
      </c>
      <c r="J18" s="34" t="s">
        <v>243</v>
      </c>
      <c r="K18" s="60" t="s">
        <v>136</v>
      </c>
      <c r="L18" s="109" t="s">
        <v>136</v>
      </c>
      <c r="M18" s="34" t="s">
        <v>375</v>
      </c>
    </row>
    <row r="19" spans="1:14" ht="65.25" customHeight="1" thickBot="1" x14ac:dyDescent="0.25">
      <c r="A19" s="86" t="s">
        <v>211</v>
      </c>
      <c r="B19" s="34" t="s">
        <v>377</v>
      </c>
      <c r="C19" s="34" t="s">
        <v>434</v>
      </c>
      <c r="D19" s="110" t="s">
        <v>434</v>
      </c>
      <c r="E19" s="92" t="s">
        <v>378</v>
      </c>
      <c r="F19" s="34" t="s">
        <v>378</v>
      </c>
      <c r="G19" s="34" t="s">
        <v>377</v>
      </c>
      <c r="H19" s="109" t="s">
        <v>434</v>
      </c>
      <c r="I19" s="109" t="s">
        <v>434</v>
      </c>
      <c r="J19" s="34" t="s">
        <v>244</v>
      </c>
      <c r="K19" s="60" t="s">
        <v>137</v>
      </c>
      <c r="L19" s="109" t="s">
        <v>434</v>
      </c>
      <c r="M19" s="34" t="s">
        <v>377</v>
      </c>
    </row>
    <row r="20" spans="1:14" ht="56.25" customHeight="1" thickBot="1" x14ac:dyDescent="0.25">
      <c r="A20" s="88" t="s">
        <v>105</v>
      </c>
      <c r="B20" s="34" t="s">
        <v>379</v>
      </c>
      <c r="C20" s="34" t="s">
        <v>435</v>
      </c>
      <c r="D20" s="110" t="s">
        <v>435</v>
      </c>
      <c r="E20" s="92" t="s">
        <v>379</v>
      </c>
      <c r="F20" s="34" t="s">
        <v>379</v>
      </c>
      <c r="G20" s="34" t="s">
        <v>379</v>
      </c>
      <c r="H20" s="109" t="s">
        <v>435</v>
      </c>
      <c r="I20" s="109" t="s">
        <v>435</v>
      </c>
      <c r="J20" s="34" t="s">
        <v>245</v>
      </c>
      <c r="K20" s="60" t="s">
        <v>138</v>
      </c>
      <c r="L20" s="109" t="s">
        <v>435</v>
      </c>
      <c r="M20" s="34" t="s">
        <v>379</v>
      </c>
    </row>
    <row r="21" spans="1:14" ht="56.25" customHeight="1" thickBot="1" x14ac:dyDescent="0.25">
      <c r="A21" s="89" t="s">
        <v>214</v>
      </c>
      <c r="B21" s="34" t="s">
        <v>380</v>
      </c>
      <c r="C21" s="34" t="s">
        <v>436</v>
      </c>
      <c r="D21" s="110" t="s">
        <v>436</v>
      </c>
      <c r="E21" s="92" t="s">
        <v>381</v>
      </c>
      <c r="F21" s="34" t="s">
        <v>381</v>
      </c>
      <c r="G21" s="34" t="s">
        <v>380</v>
      </c>
      <c r="H21" s="109" t="s">
        <v>436</v>
      </c>
      <c r="I21" s="109" t="s">
        <v>436</v>
      </c>
      <c r="J21" s="34" t="s">
        <v>247</v>
      </c>
      <c r="K21" s="60" t="s">
        <v>246</v>
      </c>
      <c r="L21" s="109" t="s">
        <v>436</v>
      </c>
      <c r="M21" s="34" t="s">
        <v>380</v>
      </c>
    </row>
    <row r="22" spans="1:14" ht="51.75" customHeight="1" thickBot="1" x14ac:dyDescent="0.25">
      <c r="A22" s="90" t="s">
        <v>128</v>
      </c>
      <c r="B22" s="34" t="s">
        <v>249</v>
      </c>
      <c r="C22" s="34" t="s">
        <v>248</v>
      </c>
      <c r="D22" s="110" t="s">
        <v>248</v>
      </c>
      <c r="E22" s="92" t="s">
        <v>248</v>
      </c>
      <c r="F22" s="34" t="s">
        <v>248</v>
      </c>
      <c r="G22" s="34" t="s">
        <v>249</v>
      </c>
      <c r="H22" s="109" t="s">
        <v>248</v>
      </c>
      <c r="I22" s="109" t="s">
        <v>248</v>
      </c>
      <c r="J22" s="34" t="s">
        <v>250</v>
      </c>
      <c r="K22" s="60" t="s">
        <v>248</v>
      </c>
      <c r="L22" s="109" t="s">
        <v>248</v>
      </c>
      <c r="M22" s="34" t="s">
        <v>249</v>
      </c>
    </row>
    <row r="27" spans="1:14" x14ac:dyDescent="0.2">
      <c r="D27" s="600" t="s">
        <v>782</v>
      </c>
      <c r="E27" s="600"/>
      <c r="F27" s="600"/>
      <c r="G27" s="600"/>
      <c r="H27" s="600"/>
      <c r="I27" s="600"/>
      <c r="J27" s="239"/>
      <c r="M27" t="s">
        <v>69</v>
      </c>
    </row>
    <row r="28" spans="1:14" x14ac:dyDescent="0.2">
      <c r="D28" s="601" t="s">
        <v>783</v>
      </c>
      <c r="E28" s="240">
        <v>25</v>
      </c>
      <c r="F28" s="241"/>
      <c r="G28" s="242"/>
      <c r="H28" s="243"/>
      <c r="I28" s="243"/>
      <c r="J28" s="244"/>
      <c r="M28" t="s">
        <v>89</v>
      </c>
      <c r="N28">
        <v>1</v>
      </c>
    </row>
    <row r="29" spans="1:14" x14ac:dyDescent="0.2">
      <c r="D29" s="601"/>
      <c r="E29" s="240">
        <v>20</v>
      </c>
      <c r="F29" s="241" t="s">
        <v>784</v>
      </c>
      <c r="G29" s="242" t="s">
        <v>785</v>
      </c>
      <c r="H29" s="243"/>
      <c r="I29" s="243"/>
      <c r="J29" s="244"/>
      <c r="M29" t="s">
        <v>88</v>
      </c>
      <c r="N29">
        <v>9</v>
      </c>
    </row>
    <row r="30" spans="1:14" x14ac:dyDescent="0.2">
      <c r="D30" s="601"/>
      <c r="E30" s="240">
        <v>16</v>
      </c>
      <c r="F30" s="241" t="s">
        <v>786</v>
      </c>
      <c r="G30" s="245"/>
      <c r="H30" s="243"/>
      <c r="I30" s="243"/>
      <c r="J30" s="244"/>
      <c r="M30" t="s">
        <v>87</v>
      </c>
      <c r="N30">
        <v>11</v>
      </c>
    </row>
    <row r="31" spans="1:14" x14ac:dyDescent="0.2">
      <c r="D31" s="601"/>
      <c r="E31" s="240">
        <v>15</v>
      </c>
      <c r="F31" s="241"/>
      <c r="G31" s="245" t="s">
        <v>787</v>
      </c>
      <c r="H31" s="243"/>
      <c r="I31" s="243"/>
      <c r="J31" s="244"/>
    </row>
    <row r="32" spans="1:14" x14ac:dyDescent="0.2">
      <c r="D32" s="601"/>
      <c r="E32" s="240">
        <v>12</v>
      </c>
      <c r="F32" s="241" t="s">
        <v>788</v>
      </c>
      <c r="G32" s="245" t="s">
        <v>789</v>
      </c>
      <c r="H32" s="243"/>
      <c r="I32" s="243"/>
      <c r="J32" s="244"/>
    </row>
    <row r="33" spans="4:10" x14ac:dyDescent="0.2">
      <c r="D33" s="601"/>
      <c r="E33" s="240">
        <v>10</v>
      </c>
      <c r="F33" s="246"/>
      <c r="G33" s="245" t="s">
        <v>790</v>
      </c>
      <c r="H33" s="241"/>
      <c r="I33" s="243"/>
      <c r="J33" s="244"/>
    </row>
    <row r="34" spans="4:10" x14ac:dyDescent="0.2">
      <c r="D34" s="601"/>
      <c r="E34" s="240">
        <v>9</v>
      </c>
      <c r="F34" s="246"/>
      <c r="G34" s="245"/>
      <c r="H34" s="241"/>
      <c r="I34" s="243"/>
      <c r="J34" s="244"/>
    </row>
    <row r="35" spans="4:10" x14ac:dyDescent="0.2">
      <c r="D35" s="601"/>
      <c r="E35" s="240">
        <v>8</v>
      </c>
      <c r="F35" s="246"/>
      <c r="G35" s="245"/>
      <c r="H35" s="241"/>
      <c r="I35" s="241"/>
      <c r="J35" s="244"/>
    </row>
    <row r="36" spans="4:10" x14ac:dyDescent="0.2">
      <c r="D36" s="601"/>
      <c r="E36" s="240">
        <v>6</v>
      </c>
      <c r="F36" s="246" t="s">
        <v>791</v>
      </c>
      <c r="G36" s="245" t="s">
        <v>792</v>
      </c>
      <c r="H36" s="241"/>
      <c r="I36" s="241"/>
      <c r="J36" s="247"/>
    </row>
    <row r="37" spans="4:10" x14ac:dyDescent="0.2">
      <c r="D37" s="601"/>
      <c r="E37" s="240">
        <v>5</v>
      </c>
      <c r="F37" s="246" t="s">
        <v>793</v>
      </c>
      <c r="G37" s="248"/>
      <c r="H37" s="241"/>
      <c r="I37" s="241"/>
      <c r="J37" s="247"/>
    </row>
    <row r="38" spans="4:10" x14ac:dyDescent="0.2">
      <c r="D38" s="601"/>
      <c r="E38" s="240">
        <v>4</v>
      </c>
      <c r="F38" s="246" t="s">
        <v>794</v>
      </c>
      <c r="G38" s="248" t="s">
        <v>795</v>
      </c>
      <c r="H38" s="241"/>
      <c r="I38" s="241"/>
      <c r="J38" s="247"/>
    </row>
    <row r="39" spans="4:10" x14ac:dyDescent="0.2">
      <c r="D39" s="601"/>
      <c r="E39" s="240">
        <v>3</v>
      </c>
      <c r="F39" s="246" t="s">
        <v>796</v>
      </c>
      <c r="G39" s="248" t="s">
        <v>797</v>
      </c>
      <c r="H39" s="246"/>
      <c r="I39" s="241"/>
      <c r="J39" s="247"/>
    </row>
    <row r="40" spans="4:10" x14ac:dyDescent="0.2">
      <c r="D40" s="601"/>
      <c r="E40" s="240">
        <v>2</v>
      </c>
      <c r="F40" s="246"/>
      <c r="G40" s="248"/>
      <c r="H40" s="246"/>
      <c r="I40" s="246"/>
      <c r="J40" s="249"/>
    </row>
    <row r="41" spans="4:10" x14ac:dyDescent="0.2">
      <c r="D41" s="601"/>
      <c r="E41" s="240">
        <v>1</v>
      </c>
      <c r="F41" s="246"/>
      <c r="G41" s="248"/>
      <c r="H41" s="246"/>
      <c r="I41" s="246"/>
      <c r="J41" s="249"/>
    </row>
    <row r="42" spans="4:10" x14ac:dyDescent="0.2">
      <c r="D42" s="171"/>
      <c r="E42" s="250"/>
      <c r="F42" s="251">
        <v>1</v>
      </c>
      <c r="G42" s="252">
        <v>2</v>
      </c>
      <c r="H42" s="251">
        <v>3</v>
      </c>
      <c r="I42" s="251">
        <v>4</v>
      </c>
      <c r="J42" s="251">
        <v>5</v>
      </c>
    </row>
    <row r="43" spans="4:10" x14ac:dyDescent="0.2">
      <c r="D43" s="250"/>
      <c r="E43" s="253"/>
      <c r="F43" s="246" t="s">
        <v>798</v>
      </c>
      <c r="G43" s="241" t="s">
        <v>799</v>
      </c>
      <c r="H43" s="602" t="s">
        <v>800</v>
      </c>
      <c r="I43" s="603"/>
      <c r="J43" s="243" t="s">
        <v>801</v>
      </c>
    </row>
    <row r="44" spans="4:10" x14ac:dyDescent="0.2">
      <c r="D44" s="253"/>
      <c r="E44" s="254"/>
      <c r="F44" s="604" t="s">
        <v>802</v>
      </c>
      <c r="G44" s="604"/>
      <c r="H44" s="604"/>
      <c r="I44" s="604"/>
      <c r="J44" s="604"/>
    </row>
  </sheetData>
  <sheetProtection algorithmName="SHA-512" hashValue="w8xr+OUaeveRrwhqX2cjCngvZ+EoN0VyzBSzzLRO71k2G7g/e7cl266913QRmuqGAn9UAF3WWmyGuazIcAIFVw==" saltValue="xuPm9krLAujriTKoFOls9Q==" spinCount="100000" sheet="1" objects="1" scenarios="1"/>
  <mergeCells count="45">
    <mergeCell ref="G4:G5"/>
    <mergeCell ref="H4:H5"/>
    <mergeCell ref="B4:B5"/>
    <mergeCell ref="C4:C5"/>
    <mergeCell ref="D4:D5"/>
    <mergeCell ref="E4:E5"/>
    <mergeCell ref="F4:F5"/>
    <mergeCell ref="M2:M3"/>
    <mergeCell ref="I4:I5"/>
    <mergeCell ref="J4:J5"/>
    <mergeCell ref="K4:K5"/>
    <mergeCell ref="L4:L5"/>
    <mergeCell ref="M4:M5"/>
    <mergeCell ref="L14:L17"/>
    <mergeCell ref="M14:M17"/>
    <mergeCell ref="A16:A17"/>
    <mergeCell ref="A1:M1"/>
    <mergeCell ref="A2:A4"/>
    <mergeCell ref="B2:B3"/>
    <mergeCell ref="C2:C3"/>
    <mergeCell ref="D2:D3"/>
    <mergeCell ref="E2:E3"/>
    <mergeCell ref="F2:F3"/>
    <mergeCell ref="G2:G3"/>
    <mergeCell ref="H2:H3"/>
    <mergeCell ref="I2:I3"/>
    <mergeCell ref="J2:J3"/>
    <mergeCell ref="K2:K3"/>
    <mergeCell ref="L2:L3"/>
    <mergeCell ref="D27:I27"/>
    <mergeCell ref="D28:D41"/>
    <mergeCell ref="H43:I43"/>
    <mergeCell ref="F44:J44"/>
    <mergeCell ref="A13:M13"/>
    <mergeCell ref="A14:A15"/>
    <mergeCell ref="B14:B17"/>
    <mergeCell ref="C14:C17"/>
    <mergeCell ref="D14:D17"/>
    <mergeCell ref="E14:E17"/>
    <mergeCell ref="F14:F17"/>
    <mergeCell ref="G14:G17"/>
    <mergeCell ref="H14:H17"/>
    <mergeCell ref="I14:I17"/>
    <mergeCell ref="J14:J17"/>
    <mergeCell ref="K14:K17"/>
  </mergeCells>
  <pageMargins left="0.7" right="0.7" top="0.75" bottom="0.75" header="0.3" footer="0.3"/>
  <pageSetup scale="46" orientation="landscape" r:id="rId1"/>
  <rowBreaks count="1" manualBreakCount="1">
    <brk id="12"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F45"/>
  <sheetViews>
    <sheetView showGridLines="0" workbookViewId="0">
      <selection activeCell="D28" sqref="D28:D30"/>
    </sheetView>
  </sheetViews>
  <sheetFormatPr baseColWidth="10" defaultRowHeight="12.75" x14ac:dyDescent="0.2"/>
  <cols>
    <col min="2" max="2" width="15.5703125" customWidth="1"/>
    <col min="3" max="3" width="16" customWidth="1"/>
    <col min="4" max="4" width="37.85546875" customWidth="1"/>
    <col min="5" max="5" width="56.140625" customWidth="1"/>
    <col min="6" max="6" width="15.42578125" customWidth="1"/>
  </cols>
  <sheetData>
    <row r="1" spans="2:6" ht="16.5" thickBot="1" x14ac:dyDescent="0.3">
      <c r="B1" s="637" t="s">
        <v>488</v>
      </c>
      <c r="C1" s="638"/>
      <c r="D1" s="638"/>
      <c r="E1" s="639"/>
      <c r="F1" s="132"/>
    </row>
    <row r="2" spans="2:6" ht="15.75" thickBot="1" x14ac:dyDescent="0.3">
      <c r="B2" s="131" t="s">
        <v>546</v>
      </c>
      <c r="C2" s="129" t="s">
        <v>270</v>
      </c>
      <c r="D2" s="130" t="s">
        <v>489</v>
      </c>
      <c r="E2" s="133" t="s">
        <v>0</v>
      </c>
    </row>
    <row r="3" spans="2:6" x14ac:dyDescent="0.2">
      <c r="B3" s="644" t="s">
        <v>492</v>
      </c>
      <c r="C3" s="666" t="s">
        <v>34</v>
      </c>
      <c r="D3" s="668" t="s">
        <v>490</v>
      </c>
      <c r="E3" s="134" t="s">
        <v>491</v>
      </c>
    </row>
    <row r="4" spans="2:6" x14ac:dyDescent="0.2">
      <c r="B4" s="645"/>
      <c r="C4" s="641"/>
      <c r="D4" s="669"/>
      <c r="E4" s="126" t="s">
        <v>493</v>
      </c>
    </row>
    <row r="5" spans="2:6" x14ac:dyDescent="0.2">
      <c r="B5" s="645"/>
      <c r="C5" s="641"/>
      <c r="D5" s="669"/>
      <c r="E5" s="135" t="s">
        <v>494</v>
      </c>
    </row>
    <row r="6" spans="2:6" x14ac:dyDescent="0.2">
      <c r="B6" s="645"/>
      <c r="C6" s="641"/>
      <c r="D6" s="669"/>
      <c r="E6" s="127" t="s">
        <v>495</v>
      </c>
    </row>
    <row r="7" spans="2:6" ht="13.5" thickBot="1" x14ac:dyDescent="0.25">
      <c r="B7" s="645"/>
      <c r="C7" s="634"/>
      <c r="D7" s="670"/>
      <c r="E7" s="128" t="s">
        <v>543</v>
      </c>
    </row>
    <row r="8" spans="2:6" x14ac:dyDescent="0.2">
      <c r="B8" s="645"/>
      <c r="C8" s="633" t="s">
        <v>35</v>
      </c>
      <c r="D8" s="654" t="s">
        <v>496</v>
      </c>
      <c r="E8" s="136" t="s">
        <v>497</v>
      </c>
    </row>
    <row r="9" spans="2:6" x14ac:dyDescent="0.2">
      <c r="B9" s="645"/>
      <c r="C9" s="641"/>
      <c r="D9" s="655"/>
      <c r="E9" s="137" t="s">
        <v>498</v>
      </c>
    </row>
    <row r="10" spans="2:6" ht="13.5" thickBot="1" x14ac:dyDescent="0.25">
      <c r="B10" s="645"/>
      <c r="C10" s="634"/>
      <c r="D10" s="656"/>
      <c r="E10" s="138" t="s">
        <v>499</v>
      </c>
    </row>
    <row r="11" spans="2:6" ht="25.5" customHeight="1" x14ac:dyDescent="0.2">
      <c r="B11" s="645"/>
      <c r="C11" s="640" t="s">
        <v>36</v>
      </c>
      <c r="D11" s="657" t="s">
        <v>547</v>
      </c>
      <c r="E11" s="139" t="s">
        <v>500</v>
      </c>
    </row>
    <row r="12" spans="2:6" ht="24" customHeight="1" x14ac:dyDescent="0.2">
      <c r="B12" s="645"/>
      <c r="C12" s="641"/>
      <c r="D12" s="643"/>
      <c r="E12" s="140" t="s">
        <v>501</v>
      </c>
    </row>
    <row r="13" spans="2:6" ht="24.75" customHeight="1" thickBot="1" x14ac:dyDescent="0.25">
      <c r="B13" s="645"/>
      <c r="C13" s="641"/>
      <c r="D13" s="658"/>
      <c r="E13" s="141" t="s">
        <v>502</v>
      </c>
    </row>
    <row r="14" spans="2:6" ht="28.5" customHeight="1" x14ac:dyDescent="0.2">
      <c r="B14" s="645"/>
      <c r="C14" s="647" t="s">
        <v>37</v>
      </c>
      <c r="D14" s="659" t="s">
        <v>503</v>
      </c>
      <c r="E14" s="142" t="s">
        <v>504</v>
      </c>
    </row>
    <row r="15" spans="2:6" ht="17.25" customHeight="1" x14ac:dyDescent="0.2">
      <c r="B15" s="645"/>
      <c r="C15" s="641"/>
      <c r="D15" s="643"/>
      <c r="E15" s="137" t="s">
        <v>505</v>
      </c>
    </row>
    <row r="16" spans="2:6" ht="26.25" thickBot="1" x14ac:dyDescent="0.25">
      <c r="B16" s="645"/>
      <c r="C16" s="641"/>
      <c r="D16" s="643"/>
      <c r="E16" s="137" t="s">
        <v>506</v>
      </c>
    </row>
    <row r="17" spans="2:5" ht="28.5" customHeight="1" x14ac:dyDescent="0.2">
      <c r="B17" s="645"/>
      <c r="C17" s="647" t="s">
        <v>234</v>
      </c>
      <c r="D17" s="653" t="s">
        <v>542</v>
      </c>
      <c r="E17" s="142" t="s">
        <v>507</v>
      </c>
    </row>
    <row r="18" spans="2:5" ht="21" customHeight="1" thickBot="1" x14ac:dyDescent="0.25">
      <c r="B18" s="645"/>
      <c r="C18" s="641"/>
      <c r="D18" s="643"/>
      <c r="E18" s="137" t="s">
        <v>508</v>
      </c>
    </row>
    <row r="19" spans="2:5" x14ac:dyDescent="0.2">
      <c r="B19" s="645"/>
      <c r="C19" s="660" t="s">
        <v>148</v>
      </c>
      <c r="D19" s="663" t="s">
        <v>549</v>
      </c>
      <c r="E19" s="151" t="s">
        <v>548</v>
      </c>
    </row>
    <row r="20" spans="2:5" x14ac:dyDescent="0.2">
      <c r="B20" s="645"/>
      <c r="C20" s="661"/>
      <c r="D20" s="664"/>
      <c r="E20" s="152" t="s">
        <v>509</v>
      </c>
    </row>
    <row r="21" spans="2:5" x14ac:dyDescent="0.2">
      <c r="B21" s="645"/>
      <c r="C21" s="661"/>
      <c r="D21" s="664"/>
      <c r="E21" s="152" t="s">
        <v>510</v>
      </c>
    </row>
    <row r="22" spans="2:5" ht="13.5" thickBot="1" x14ac:dyDescent="0.25">
      <c r="B22" s="645"/>
      <c r="C22" s="662"/>
      <c r="D22" s="665"/>
      <c r="E22" s="153" t="s">
        <v>511</v>
      </c>
    </row>
    <row r="23" spans="2:5" x14ac:dyDescent="0.2">
      <c r="B23" s="645"/>
      <c r="C23" s="666" t="s">
        <v>38</v>
      </c>
      <c r="D23" s="654" t="s">
        <v>512</v>
      </c>
      <c r="E23" s="143" t="s">
        <v>513</v>
      </c>
    </row>
    <row r="24" spans="2:5" x14ac:dyDescent="0.2">
      <c r="B24" s="645"/>
      <c r="C24" s="641"/>
      <c r="D24" s="643"/>
      <c r="E24" s="144" t="s">
        <v>514</v>
      </c>
    </row>
    <row r="25" spans="2:5" x14ac:dyDescent="0.2">
      <c r="B25" s="645"/>
      <c r="C25" s="641"/>
      <c r="D25" s="643"/>
      <c r="E25" s="144" t="s">
        <v>515</v>
      </c>
    </row>
    <row r="26" spans="2:5" x14ac:dyDescent="0.2">
      <c r="B26" s="645"/>
      <c r="C26" s="641"/>
      <c r="D26" s="643"/>
      <c r="E26" s="145" t="s">
        <v>516</v>
      </c>
    </row>
    <row r="27" spans="2:5" ht="13.5" thickBot="1" x14ac:dyDescent="0.25">
      <c r="B27" s="646"/>
      <c r="C27" s="634"/>
      <c r="D27" s="667"/>
      <c r="E27" s="138" t="s">
        <v>517</v>
      </c>
    </row>
    <row r="28" spans="2:5" x14ac:dyDescent="0.2">
      <c r="B28" s="644" t="s">
        <v>544</v>
      </c>
      <c r="C28" s="640" t="s">
        <v>273</v>
      </c>
      <c r="D28" s="642" t="s">
        <v>518</v>
      </c>
      <c r="E28" s="137" t="s">
        <v>519</v>
      </c>
    </row>
    <row r="29" spans="2:5" x14ac:dyDescent="0.2">
      <c r="B29" s="645"/>
      <c r="C29" s="641"/>
      <c r="D29" s="643"/>
      <c r="E29" s="137" t="s">
        <v>520</v>
      </c>
    </row>
    <row r="30" spans="2:5" ht="26.25" thickBot="1" x14ac:dyDescent="0.25">
      <c r="B30" s="645"/>
      <c r="C30" s="641"/>
      <c r="D30" s="643"/>
      <c r="E30" s="137" t="s">
        <v>521</v>
      </c>
    </row>
    <row r="31" spans="2:5" x14ac:dyDescent="0.2">
      <c r="B31" s="645"/>
      <c r="C31" s="647" t="s">
        <v>39</v>
      </c>
      <c r="D31" s="631" t="s">
        <v>522</v>
      </c>
      <c r="E31" s="142" t="s">
        <v>523</v>
      </c>
    </row>
    <row r="32" spans="2:5" x14ac:dyDescent="0.2">
      <c r="B32" s="645"/>
      <c r="C32" s="641"/>
      <c r="D32" s="649"/>
      <c r="E32" s="137" t="s">
        <v>524</v>
      </c>
    </row>
    <row r="33" spans="2:5" x14ac:dyDescent="0.2">
      <c r="B33" s="645"/>
      <c r="C33" s="641"/>
      <c r="D33" s="649"/>
      <c r="E33" s="137" t="s">
        <v>525</v>
      </c>
    </row>
    <row r="34" spans="2:5" ht="13.5" thickBot="1" x14ac:dyDescent="0.25">
      <c r="B34" s="645"/>
      <c r="C34" s="648"/>
      <c r="D34" s="650"/>
      <c r="E34" s="146" t="s">
        <v>526</v>
      </c>
    </row>
    <row r="35" spans="2:5" x14ac:dyDescent="0.2">
      <c r="B35" s="645"/>
      <c r="C35" s="647" t="s">
        <v>40</v>
      </c>
      <c r="D35" s="631" t="s">
        <v>527</v>
      </c>
      <c r="E35" s="147" t="s">
        <v>528</v>
      </c>
    </row>
    <row r="36" spans="2:5" x14ac:dyDescent="0.2">
      <c r="B36" s="645"/>
      <c r="C36" s="641"/>
      <c r="D36" s="651"/>
      <c r="E36" s="148" t="s">
        <v>545</v>
      </c>
    </row>
    <row r="37" spans="2:5" x14ac:dyDescent="0.2">
      <c r="B37" s="645"/>
      <c r="C37" s="641"/>
      <c r="D37" s="651"/>
      <c r="E37" s="144" t="s">
        <v>529</v>
      </c>
    </row>
    <row r="38" spans="2:5" ht="26.25" thickBot="1" x14ac:dyDescent="0.25">
      <c r="B38" s="645"/>
      <c r="C38" s="648"/>
      <c r="D38" s="652"/>
      <c r="E38" s="149" t="s">
        <v>530</v>
      </c>
    </row>
    <row r="39" spans="2:5" ht="20.25" customHeight="1" x14ac:dyDescent="0.2">
      <c r="B39" s="645"/>
      <c r="C39" s="647" t="s">
        <v>41</v>
      </c>
      <c r="D39" s="631" t="s">
        <v>531</v>
      </c>
      <c r="E39" s="147" t="s">
        <v>532</v>
      </c>
    </row>
    <row r="40" spans="2:5" ht="21" customHeight="1" thickBot="1" x14ac:dyDescent="0.25">
      <c r="B40" s="645"/>
      <c r="C40" s="641"/>
      <c r="D40" s="651"/>
      <c r="E40" s="144" t="s">
        <v>533</v>
      </c>
    </row>
    <row r="41" spans="2:5" x14ac:dyDescent="0.2">
      <c r="B41" s="645"/>
      <c r="C41" s="647" t="s">
        <v>233</v>
      </c>
      <c r="D41" s="631" t="s">
        <v>534</v>
      </c>
      <c r="E41" s="142" t="s">
        <v>535</v>
      </c>
    </row>
    <row r="42" spans="2:5" x14ac:dyDescent="0.2">
      <c r="B42" s="645"/>
      <c r="C42" s="641"/>
      <c r="D42" s="632"/>
      <c r="E42" s="137" t="s">
        <v>536</v>
      </c>
    </row>
    <row r="43" spans="2:5" ht="17.25" customHeight="1" thickBot="1" x14ac:dyDescent="0.25">
      <c r="B43" s="645"/>
      <c r="C43" s="641"/>
      <c r="D43" s="632"/>
      <c r="E43" s="140" t="s">
        <v>537</v>
      </c>
    </row>
    <row r="44" spans="2:5" ht="30" customHeight="1" x14ac:dyDescent="0.2">
      <c r="B44" s="645"/>
      <c r="C44" s="633" t="s">
        <v>538</v>
      </c>
      <c r="D44" s="635" t="s">
        <v>539</v>
      </c>
      <c r="E44" s="136" t="s">
        <v>540</v>
      </c>
    </row>
    <row r="45" spans="2:5" ht="20.25" customHeight="1" thickBot="1" x14ac:dyDescent="0.25">
      <c r="B45" s="646"/>
      <c r="C45" s="634"/>
      <c r="D45" s="636"/>
      <c r="E45" s="150" t="s">
        <v>541</v>
      </c>
    </row>
  </sheetData>
  <sheetProtection algorithmName="SHA-512" hashValue="yJsESIya1fv4C7ZavpnVJCUJPQG4XD3cVo/bg5IHcf+K1so41YzCoxpTiJhIPl+VC5M8/TpPhbUWvQgejJlSew==" saltValue="3B3PWe6Sk1gi3wfMQqAlxg==" spinCount="100000" sheet="1" objects="1" scenarios="1"/>
  <mergeCells count="29">
    <mergeCell ref="B3:B27"/>
    <mergeCell ref="C8:C10"/>
    <mergeCell ref="D8:D10"/>
    <mergeCell ref="C11:C13"/>
    <mergeCell ref="D11:D13"/>
    <mergeCell ref="C14:C16"/>
    <mergeCell ref="D14:D16"/>
    <mergeCell ref="C19:C22"/>
    <mergeCell ref="D19:D22"/>
    <mergeCell ref="C23:C27"/>
    <mergeCell ref="D23:D27"/>
    <mergeCell ref="C3:C7"/>
    <mergeCell ref="D3:D7"/>
    <mergeCell ref="D41:D43"/>
    <mergeCell ref="C44:C45"/>
    <mergeCell ref="D44:D45"/>
    <mergeCell ref="B1:E1"/>
    <mergeCell ref="C28:C30"/>
    <mergeCell ref="D28:D30"/>
    <mergeCell ref="B28:B45"/>
    <mergeCell ref="C31:C34"/>
    <mergeCell ref="D31:D34"/>
    <mergeCell ref="C35:C38"/>
    <mergeCell ref="D35:D38"/>
    <mergeCell ref="C39:C40"/>
    <mergeCell ref="D39:D40"/>
    <mergeCell ref="C41:C43"/>
    <mergeCell ref="C17:C18"/>
    <mergeCell ref="D17:D1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97</vt:i4>
      </vt:variant>
    </vt:vector>
  </HeadingPairs>
  <TitlesOfParts>
    <vt:vector size="104" baseType="lpstr">
      <vt:lpstr>01-Mapa de riesgo-UO</vt:lpstr>
      <vt:lpstr>02-Plan Mitigación</vt:lpstr>
      <vt:lpstr>03-Seguimiento</vt:lpstr>
      <vt:lpstr>Hoja1</vt:lpstr>
      <vt:lpstr>INSTRUCTIVO</vt:lpstr>
      <vt:lpstr>ESCALA</vt:lpstr>
      <vt:lpstr>FACTORES</vt:lpstr>
      <vt:lpstr>_VICERRECTORÍA_INVESTIGACIONES_INNOVACIÓN_Y_EXTENSIÓN_</vt:lpstr>
      <vt:lpstr>_VICERRECTORÍA_RESPONSABILIDAD_SOCIAL_Y_BIENESTAR_UNIVERSITARIO_</vt:lpstr>
      <vt:lpstr>ADMISIONES_REGISTRO_Y_CONTROL_ACADÉMICO</vt:lpstr>
      <vt:lpstr>'01-Mapa de riesgo-UO'!Ambiental</vt:lpstr>
      <vt:lpstr>'03-Seguimiento'!Área_de_impresión</vt:lpstr>
      <vt:lpstr>ESCALA!Área_de_impresión</vt:lpstr>
      <vt:lpstr>'01-Mapa de riesgo-UO'!ASEGURAMIENTO_DE_LA_CALIDAD_INSTITUCIONAL</vt:lpstr>
      <vt:lpstr>ASUMIR</vt:lpstr>
      <vt:lpstr>'01-Mapa de riesgo-UO'!BIBLIOTECA_E_INFORMACIÓN_CIENTIFICA</vt:lpstr>
      <vt:lpstr>CLASE_RIESGO</vt:lpstr>
      <vt:lpstr>COMPARTIR</vt:lpstr>
      <vt:lpstr>'01-Mapa de riesgo-UO'!Contable</vt:lpstr>
      <vt:lpstr>'01-Mapa de riesgo-UO'!CONTROL_INTERNO</vt:lpstr>
      <vt:lpstr>'01-Mapa de riesgo-UO'!CONTROL_INTERNO_DISCIPLINARIO</vt:lpstr>
      <vt:lpstr>'01-Mapa de riesgo-UO'!CONTROL_SEGUIMIENTO</vt:lpstr>
      <vt:lpstr>CONTROLES</vt:lpstr>
      <vt:lpstr>'01-Mapa de riesgo-UO'!Corrupción</vt:lpstr>
      <vt:lpstr>'01-Mapa de riesgo-UO'!Cumplimiento</vt:lpstr>
      <vt:lpstr>CUMPLIMIENTO_PARCIAL</vt:lpstr>
      <vt:lpstr>CUMPLIMIENTO_TOTAL</vt:lpstr>
      <vt:lpstr>'01-Mapa de riesgo-UO'!Derechos_Humanos</vt:lpstr>
      <vt:lpstr>'01-Mapa de riesgo-UO'!Estratégico</vt:lpstr>
      <vt:lpstr>EVAL_PERIODICIDAD</vt:lpstr>
      <vt:lpstr>EVITAR</vt:lpstr>
      <vt:lpstr>EXTERNO</vt:lpstr>
      <vt:lpstr>FACTOR</vt:lpstr>
      <vt:lpstr>'01-Mapa de riesgo-UO'!FACULTAD_BELLAS_ARTES_HUMANIDADES</vt:lpstr>
      <vt:lpstr>'01-Mapa de riesgo-UO'!FACULTAD_CIENCIAS_AGRARIAS_AGROINDUSTRIA</vt:lpstr>
      <vt:lpstr>'01-Mapa de riesgo-UO'!FACULTAD_CIENCIAS_AMBIENTALES</vt:lpstr>
      <vt:lpstr>'01-Mapa de riesgo-UO'!FACULTAD_CIENCIAS_BÁSICAS</vt:lpstr>
      <vt:lpstr>'01-Mapa de riesgo-UO'!FACULTAD_CIENCIAS_DE_LA_EDUCACIÓN</vt:lpstr>
      <vt:lpstr>'01-Mapa de riesgo-UO'!FACULTAD_CIENCIAS_DE_LA_SALUD</vt:lpstr>
      <vt:lpstr>FACULTAD_DE_CIENCIAS_EMPRESARIALES</vt:lpstr>
      <vt:lpstr>'01-Mapa de riesgo-UO'!FACULTAD_INGENIERÍA_MECÁNICA</vt:lpstr>
      <vt:lpstr>'01-Mapa de riesgo-UO'!FACULTAD_INGENIERÍAS</vt:lpstr>
      <vt:lpstr>FACULTAD_TECNOLOGÍA</vt:lpstr>
      <vt:lpstr>'01-Mapa de riesgo-UO'!Financiero</vt:lpstr>
      <vt:lpstr>'01-Mapa de riesgo-UO'!GESTIÓN_DE_SERVICIOS_INSTITUCIONALES</vt:lpstr>
      <vt:lpstr>GESTIÓN_DE_TECNOLOGÍAS_INFORMÁTICAS_Y_SISTEMAS_DE_INFORMACIÓN</vt:lpstr>
      <vt:lpstr>GESTIÓN_DEL_TALENTO_HUMANO</vt:lpstr>
      <vt:lpstr>'01-Mapa de riesgo-UO'!GESTIÓN_FINANCIERA</vt:lpstr>
      <vt:lpstr>'01-Mapa de riesgo-UO'!GRAVE</vt:lpstr>
      <vt:lpstr>GRAVE</vt:lpstr>
      <vt:lpstr>'01-Mapa de riesgo-UO'!GRUPO_INVESTIGACIÓN_AGUAS_SANEAMIENTO</vt:lpstr>
      <vt:lpstr>'01-Mapa de riesgo-UO'!Imagen</vt:lpstr>
      <vt:lpstr>'01-Mapa de riesgo-UO'!Información</vt:lpstr>
      <vt:lpstr>INSTITUCIONAL</vt:lpstr>
      <vt:lpstr>INTERNO</vt:lpstr>
      <vt:lpstr>'01-Mapa de riesgo-UO'!JURIDICA</vt:lpstr>
      <vt:lpstr>'01-Mapa de riesgo-UO'!LABORATORIO_AGUAS_ALIMENTOS</vt:lpstr>
      <vt:lpstr>LABORATORIO_BIOLOGÍA_MOLECULAR</vt:lpstr>
      <vt:lpstr>'01-Mapa de riesgo-UO'!LABORATORIO_DE_METROOLOGIA_DE_VARIABLES_ELECTRICAS</vt:lpstr>
      <vt:lpstr>'01-Mapa de riesgo-UO'!LABORATORIO_ENSAYOS_NO_DESTRUCTIVOS_DESTRUCTIVOS</vt:lpstr>
      <vt:lpstr>LABORATORIO_ENSAYOS_PARA_EQUIPOS_ACONDICIONADORES_DE_AIRE</vt:lpstr>
      <vt:lpstr>'01-Mapa de riesgo-UO'!LABORATORIO_GENÉTICA_MÉDICA</vt:lpstr>
      <vt:lpstr>'01-Mapa de riesgo-UO'!LABORATORIO_QUÍMICA_AMBIENTAL</vt:lpstr>
      <vt:lpstr>'01-Mapa de riesgo-UO'!LEVE</vt:lpstr>
      <vt:lpstr>LEVE</vt:lpstr>
      <vt:lpstr>'01-Mapa de riesgo-UO'!MAPA</vt:lpstr>
      <vt:lpstr>'01-Mapa de riesgo-UO'!MODERADO</vt:lpstr>
      <vt:lpstr>MODERADO</vt:lpstr>
      <vt:lpstr>NIVEL_AUTOMAT</vt:lpstr>
      <vt:lpstr>NIVEL_EXPOSICION</vt:lpstr>
      <vt:lpstr>NO_CUMPLIDA</vt:lpstr>
      <vt:lpstr>OEC</vt:lpstr>
      <vt:lpstr>'01-Mapa de riesgo-UO'!Operacional</vt:lpstr>
      <vt:lpstr>'01-Mapa de riesgo-UO'!ORGANISMO_CERTIFICADOR_DE_SISTEMAS_DE_GESTIÓN_QLCT</vt:lpstr>
      <vt:lpstr>'01-Mapa de riesgo-UO'!PDI</vt:lpstr>
      <vt:lpstr>PERIODICIDAD</vt:lpstr>
      <vt:lpstr>'01-Mapa de riesgo-UO'!PLANEACIÓN</vt:lpstr>
      <vt:lpstr>PLANEACIÓN_</vt:lpstr>
      <vt:lpstr>PLANEACIÓN_PDI</vt:lpstr>
      <vt:lpstr>'01-Mapa de riesgo-UO'!PROBABILIDAD</vt:lpstr>
      <vt:lpstr>'01-Mapa de riesgo-UO'!PROCESOS</vt:lpstr>
      <vt:lpstr>'01-Mapa de riesgo-UO'!RECTORÍA</vt:lpstr>
      <vt:lpstr>RECURSOS_INFORMÁTICOS_Y_EDUCATIVOS_CRIE</vt:lpstr>
      <vt:lpstr>REDUCIR</vt:lpstr>
      <vt:lpstr>'01-Mapa de riesgo-UO'!RELACIONES_INTERNACIONALES</vt:lpstr>
      <vt:lpstr>RESPONSABILIDAD</vt:lpstr>
      <vt:lpstr>'01-Mapa de riesgo-UO'!SECRETARIA_GENERAL</vt:lpstr>
      <vt:lpstr>'01-Mapa de riesgo-UO'!Seguridad_y_Salud_en_el_trabajo</vt:lpstr>
      <vt:lpstr>'01-Mapa de riesgo-UO'!Tecnológico</vt:lpstr>
      <vt:lpstr>'01-Mapa de riesgo-UO'!Títulos_a_imprimir</vt:lpstr>
      <vt:lpstr>'02-Plan Mitigación'!Títulos_a_imprimir</vt:lpstr>
      <vt:lpstr>'03-Seguimiento'!Títulos_a_imprimir</vt:lpstr>
      <vt:lpstr>TRANSFERIR</vt:lpstr>
      <vt:lpstr>UNIDAD</vt:lpstr>
      <vt:lpstr>'01-Mapa de riesgo-UO'!VICERRECTORÍA_ACADÉMICA</vt:lpstr>
      <vt:lpstr>VICERRECTORÍA_ACADÉMICA_</vt:lpstr>
      <vt:lpstr>VICERRECTORÍA_ACADÉMICA_PDI</vt:lpstr>
      <vt:lpstr>'01-Mapa de riesgo-UO'!VICERRECTORIA_ADMINISTRATIVA_FINANCIERA</vt:lpstr>
      <vt:lpstr>VICERRECTORÍA_ADMINISTRATIVA_FINANCIERA_</vt:lpstr>
      <vt:lpstr>VICERRECTORÍA_ADMINISTRATIVA_FINANCIERA_PDI</vt:lpstr>
      <vt:lpstr>VICERRECTORÍA_INVESTIGACIONES_INNOVACIÓN_Y_EXTENSIÓN</vt:lpstr>
      <vt:lpstr>VICERRECTORÍA_INVESTIGACIONES_INNOVACIÓN_Y_EXTENSIÓN_PDI</vt:lpstr>
      <vt:lpstr>VICERRECTORÍA_RESPONSABILIDAD_SOCIAL_Y_BIENESTAR_UNIVERSITARIO</vt:lpstr>
      <vt:lpstr>VICERRECTORÍA_RESPONSABILIDAD_SOCIAL_Y_BIENESTAR_UNIVERSITARIO_PDI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Soto</dc:creator>
  <cp:lastModifiedBy>Hewlett-Packard Company</cp:lastModifiedBy>
  <cp:lastPrinted>2023-07-17T21:55:27Z</cp:lastPrinted>
  <dcterms:created xsi:type="dcterms:W3CDTF">2006-09-13T22:30:50Z</dcterms:created>
  <dcterms:modified xsi:type="dcterms:W3CDTF">2023-08-22T13:55:33Z</dcterms:modified>
</cp:coreProperties>
</file>