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Usuario UTP\Desktop\UTP\GESTIÓN DE RIESGOS\2024\ACTUALIZACIÓN RIESGOS\"/>
    </mc:Choice>
  </mc:AlternateContent>
  <xr:revisionPtr revIDLastSave="0" documentId="13_ncr:1_{F8DD81E1-7A0F-4A56-8D87-242E006A7C7B}" xr6:coauthVersionLast="47" xr6:coauthVersionMax="47" xr10:uidLastSave="{00000000-0000-0000-0000-000000000000}"/>
  <bookViews>
    <workbookView xWindow="-120" yWindow="-120" windowWidth="29040" windowHeight="15720" xr2:uid="{00000000-000D-0000-FFFF-FFFF00000000}"/>
  </bookViews>
  <sheets>
    <sheet name="01-Mapa de riesgo-UO" sheetId="12" r:id="rId1"/>
    <sheet name="02-Plan Mitigación" sheetId="8" r:id="rId2"/>
    <sheet name="03-Seguimiento" sheetId="7" r:id="rId3"/>
    <sheet name="Hoja1" sheetId="9" state="hidden" r:id="rId4"/>
    <sheet name="INSTRUCTIVO" sheetId="10" r:id="rId5"/>
    <sheet name="ESCALA" sheetId="11" r:id="rId6"/>
    <sheet name="FACTORES" sheetId="13" r:id="rId7"/>
  </sheets>
  <definedNames>
    <definedName name="_xlnm._FilterDatabase" localSheetId="0" hidden="1">'01-Mapa de riesgo-UO'!$A$8:$BA$67</definedName>
    <definedName name="_xlnm._FilterDatabase" localSheetId="1" hidden="1">'02-Plan Mitigación'!$A$9:$S$66</definedName>
    <definedName name="_xlnm._FilterDatabase" localSheetId="2" hidden="1">'03-Seguimiento'!$A$9:$AC$66</definedName>
    <definedName name="_VICERRECTORÍA_INVESTIGACIONES_INNOVACIÓN_Y_EXTENSIÓN_">'01-Mapa de riesgo-UO'!$BE$76</definedName>
    <definedName name="_VICERRECTORÍA_RESPONSABILIDAD_SOCIAL_Y_BIENESTAR_UNIVERSITARIO_">'01-Mapa de riesgo-UO'!$BE$79</definedName>
    <definedName name="ACCION" localSheetId="0">'01-Mapa de riesgo-UO'!#REF!</definedName>
    <definedName name="ACCION">#REF!</definedName>
    <definedName name="ADMINISTRACIÓN_INSTITUCIONAL" localSheetId="0">'01-Mapa de riesgo-UO'!#REF!</definedName>
    <definedName name="ADMINISTRACIÓN_INSTITUCIONAL">#REF!</definedName>
    <definedName name="ADMISIONES_REGISTRO_CONTROL_ACADÉMICO" localSheetId="0">'01-Mapa de riesgo-UO'!#REF!</definedName>
    <definedName name="ADMISIONES_REGISTRO_CONTROL_ACADÉMICO">#REF!</definedName>
    <definedName name="ADMISIONES_REGISTRO_Y_CONTROL_ACADÉMICO">'01-Mapa de riesgo-UO'!$BZ$76</definedName>
    <definedName name="ALIANZAS_ESTRATÉGICAS" localSheetId="0">'01-Mapa de riesgo-UO'!#REF!</definedName>
    <definedName name="ALIANZAS_ESTRATÉGICAS">#REF!</definedName>
    <definedName name="Ambiental" localSheetId="0">'01-Mapa de riesgo-UO'!$AF$83:$AF$87</definedName>
    <definedName name="Aplicados_efectivos_No_Documentados">'01-Mapa de riesgo-UO'!#REF!</definedName>
    <definedName name="Aplicados_No_efectivos">'01-Mapa de riesgo-UO'!#REF!</definedName>
    <definedName name="_xlnm.Print_Area" localSheetId="0">'01-Mapa de riesgo-UO'!$A$1:$BA$221</definedName>
    <definedName name="_xlnm.Print_Area" localSheetId="2">'03-Seguimiento'!$D$1:$AB$9</definedName>
    <definedName name="_xlnm.Print_Area" localSheetId="6">FACTORES!$A$1:$E$45</definedName>
    <definedName name="_xlnm.Print_Area" localSheetId="4">INSTRUCTIVO!$A$1:$T$93</definedName>
    <definedName name="ASEGURAMIENTO_DE_LA_CALIDAD_INSTITUCIONAL" localSheetId="0">'01-Mapa de riesgo-UO'!$AX$84:$AX$86</definedName>
    <definedName name="ASEGURAMIENTO_DE_LA_CALIDAD_INSTITUCIONAL">#REF!</definedName>
    <definedName name="ASUMIR">'03-Seguimiento'!$W$74</definedName>
    <definedName name="BIBLIOTECA_E_INFORMACIÓN_CIENTIFICA" localSheetId="0">'01-Mapa de riesgo-UO'!$CA$76</definedName>
    <definedName name="BIBLIOTECA_E_INFORMACIÓN_CIENTIFICA">#REF!</definedName>
    <definedName name="BIENESTAR_INSTITUCIONAL" localSheetId="0">'01-Mapa de riesgo-UO'!#REF!</definedName>
    <definedName name="BIENESTAR_INSTITUCIONAL">#REF!</definedName>
    <definedName name="CLASE_RIESGO">'01-Mapa de riesgo-UO'!$J$75:$J$86</definedName>
    <definedName name="COBERTURA_CON_CALIDAD" localSheetId="0">'01-Mapa de riesgo-UO'!#REF!</definedName>
    <definedName name="COBERTURA_CON_CALIDAD">#REF!</definedName>
    <definedName name="COMPARTIR">'03-Seguimiento'!$X$74:$X$76</definedName>
    <definedName name="COMUNICACIONES" localSheetId="0">'01-Mapa de riesgo-UO'!#REF!</definedName>
    <definedName name="COMUNICACIONES">#REF!</definedName>
    <definedName name="Contable" localSheetId="0">'01-Mapa de riesgo-UO'!$P$83:$P$87</definedName>
    <definedName name="CONTROL_INTERNO" localSheetId="0">'01-Mapa de riesgo-UO'!$BR$76</definedName>
    <definedName name="CONTROL_INTERNO">#REF!</definedName>
    <definedName name="CONTROL_INTERNO_DISCIPLINARIO" localSheetId="0">'01-Mapa de riesgo-UO'!$BS$76</definedName>
    <definedName name="CONTROL_INTERNO_DISCIPLINARIO">#REF!</definedName>
    <definedName name="CONTROL_SEGUIMIENTO" localSheetId="0">'01-Mapa de riesgo-UO'!$AX$88:$AX$95</definedName>
    <definedName name="CONTROL_SEGUIMIENTO">#REF!</definedName>
    <definedName name="CONTROLES">'01-Mapa de riesgo-UO'!$S$75:$S$79</definedName>
    <definedName name="Corrupción" localSheetId="0">'01-Mapa de riesgo-UO'!$AA$83:$AA$85</definedName>
    <definedName name="Cumplimiento" localSheetId="0">'01-Mapa de riesgo-UO'!$R$83:$R$87</definedName>
    <definedName name="CUMPLIMIENTO">'03-Seguimiento'!#REF!</definedName>
    <definedName name="CUMPLIMIENTO_PARCIAL">'03-Seguimiento'!$W$82</definedName>
    <definedName name="CUMPLIMIENTO_TOTAL">'03-Seguimiento'!$Y$82:$Y$83</definedName>
    <definedName name="DEMAS" localSheetId="0">'01-Mapa de riesgo-UO'!#REF!</definedName>
    <definedName name="DEMAS">#REF!</definedName>
    <definedName name="Derechos_Humanos" localSheetId="0">'01-Mapa de riesgo-UO'!$AG$83:$AG$85</definedName>
    <definedName name="DIRECCIONAMIENTO_INSTITUCIONAL" localSheetId="0">'01-Mapa de riesgo-UO'!#REF!</definedName>
    <definedName name="DIRECCIONAMIENTO_INSTITUCIONAL">#REF!</definedName>
    <definedName name="DOCENCIA" localSheetId="0">'01-Mapa de riesgo-UO'!#REF!</definedName>
    <definedName name="DOCENCIA">#REF!</definedName>
    <definedName name="Documentados_Aplicados_Efectivos">'01-Mapa de riesgo-UO'!#REF!</definedName>
    <definedName name="EGRESADOS" localSheetId="0">'01-Mapa de riesgo-UO'!#REF!</definedName>
    <definedName name="EGRESADOS">#REF!</definedName>
    <definedName name="Estratégico" localSheetId="0">'01-Mapa de riesgo-UO'!$K$83:$K$87</definedName>
    <definedName name="EVAL_PERIODICIDAD">'01-Mapa de riesgo-UO'!$AK$75:$AK$76</definedName>
    <definedName name="EVITAR">'03-Seguimiento'!$AA$74:$AA$76</definedName>
    <definedName name="EXTENSIÓN_PROYECCIÓN_SOCIAL" localSheetId="0">'01-Mapa de riesgo-UO'!#REF!</definedName>
    <definedName name="EXTENSIÓN_PROYECCIÓN_SOCIAL">#REF!</definedName>
    <definedName name="EXTERNO">'01-Mapa de riesgo-UO'!$I$75:$I$80</definedName>
    <definedName name="FACTOR">'01-Mapa de riesgo-UO'!$H$74:$I$74</definedName>
    <definedName name="FACULTAD_BELLAS_ARTES_HUMANIDADES" localSheetId="0">'01-Mapa de riesgo-UO'!$CD$76:$CD$79</definedName>
    <definedName name="FACULTAD_CIENCIAS_AGRARIAS_AGROINDUSTRIA" localSheetId="0">'01-Mapa de riesgo-UO'!$CE$76:$CE$79</definedName>
    <definedName name="FACULTAD_CIENCIAS_AMBIENTALES" localSheetId="0">'01-Mapa de riesgo-UO'!$CF$76:$CF$79</definedName>
    <definedName name="FACULTAD_CIENCIAS_BÁSICAS" localSheetId="0">'01-Mapa de riesgo-UO'!$CG$76:$CG$79</definedName>
    <definedName name="FACULTAD_CIENCIAS_DE_LA_EDUCACIÓN" localSheetId="0">'01-Mapa de riesgo-UO'!$CH$76:$CH$79</definedName>
    <definedName name="FACULTAD_CIENCIAS_DE_LA_SALUD" localSheetId="0">'01-Mapa de riesgo-UO'!$CI$76:$CI$79</definedName>
    <definedName name="FACULTAD_DE_CIENCIAS_EMPRESARIALES">'01-Mapa de riesgo-UO'!$CJ$76:$CJ$79</definedName>
    <definedName name="FACULTAD_INGENIERÍAS" localSheetId="0">'01-Mapa de riesgo-UO'!$CL$76:$CL$79</definedName>
    <definedName name="FACULTAD_MECÁNICA_APLICADA">'01-Mapa de riesgo-UO'!$CK$76:$CK$79</definedName>
    <definedName name="FACULTAD_TECNOLOGÍA">'01-Mapa de riesgo-UO'!$CM$76:$CM$79</definedName>
    <definedName name="Financiero" localSheetId="0">'01-Mapa de riesgo-UO'!$N$83:$N$87</definedName>
    <definedName name="GESTIÓN_DE_DOCUMENTOS" localSheetId="0">'01-Mapa de riesgo-UO'!#REF!</definedName>
    <definedName name="GESTIÓN_DE_DOCUMENTOS">#REF!</definedName>
    <definedName name="GESTIÓN_DE_SERVICIOS_INSTITUCIONALES" localSheetId="0">'01-Mapa de riesgo-UO'!$BX$76:$BX$77</definedName>
    <definedName name="GESTIÓN_DE_SERVICIOS_INSTITUCIONALES">#REF!</definedName>
    <definedName name="GESTIÓN_DE_TALENTO_HUMANO" localSheetId="0">'01-Mapa de riesgo-UO'!#REF!</definedName>
    <definedName name="GESTIÓN_DE_TALENTO_HUMANO">#REF!</definedName>
    <definedName name="GESTIÓN_DE_TECNOLOGÍAS_INFORMÁTICAS_SISTEMAS_DE_INFORMACIÓN" localSheetId="0">'01-Mapa de riesgo-UO'!#REF!</definedName>
    <definedName name="GESTIÓN_DE_TECNOLOGÍAS_INFORMÁTICAS_SISTEMAS_DE_INFORMACIÓN">#REF!</definedName>
    <definedName name="GESTIÓN_DE_TECNOLOGÍAS_INFORMÁTICAS_Y_SISTEMAS_DE_INFORMACIÓN">'01-Mapa de riesgo-UO'!$BV$76</definedName>
    <definedName name="GESTIÓN_DEL_TALENTO_HUMANO">'01-Mapa de riesgo-UO'!$BW$76:$BW$77</definedName>
    <definedName name="GESTIÓN_FINANCIERA" localSheetId="0">'01-Mapa de riesgo-UO'!$BU$76</definedName>
    <definedName name="GESTIÓN_FINANCIERA">#REF!</definedName>
    <definedName name="GRAVE" localSheetId="0">'01-Mapa de riesgo-UO'!$AY$76:$AY$79</definedName>
    <definedName name="GRAVE">'03-Seguimiento'!$G$77</definedName>
    <definedName name="GRUPO_INVESTIGACIÓN_AGUAS_SANEAMIENTO" localSheetId="0">'01-Mapa de riesgo-UO'!$CT$76</definedName>
    <definedName name="GRUPO_INVESTIGACIÓN_AGUAS_SANEAMIENTO">#REF!</definedName>
    <definedName name="Imagen" localSheetId="0">'01-Mapa de riesgo-UO'!$L$83:$L$87</definedName>
    <definedName name="IMPACTO_REGIONAL" localSheetId="0">'01-Mapa de riesgo-UO'!#REF!</definedName>
    <definedName name="IMPACTO_REGIONAL">#REF!</definedName>
    <definedName name="IMPACTO_REGIONAL_" localSheetId="0">'01-Mapa de riesgo-UO'!#REF!</definedName>
    <definedName name="IMPACTO_REGIONAL_">#REF!</definedName>
    <definedName name="Información" localSheetId="0">'01-Mapa de riesgo-UO'!$W$83:$W$86</definedName>
    <definedName name="INSTITUCIONAL">'01-Mapa de riesgo-UO'!$L$75:$L$76</definedName>
    <definedName name="INTERNACIONALIZACIÓN" localSheetId="0">'01-Mapa de riesgo-UO'!#REF!</definedName>
    <definedName name="INTERNACIONALIZACIÓN">#REF!</definedName>
    <definedName name="INTERNO">'01-Mapa de riesgo-UO'!$H$75:$H$81</definedName>
    <definedName name="INVESTIGACIÓN_E_INNOVACIÓN" localSheetId="0">'01-Mapa de riesgo-UO'!#REF!</definedName>
    <definedName name="INVESTIGACIÓN_E_INNOVACIÓN">#REF!</definedName>
    <definedName name="INVESTIGACIÓN_INNOVACIÓN_EXTENSIÓN" localSheetId="0">'01-Mapa de riesgo-UO'!#REF!</definedName>
    <definedName name="INVESTIGACIÓN_INNOVACIÓN_EXTENSIÓN">#REF!</definedName>
    <definedName name="JURIDICA" localSheetId="0">'01-Mapa de riesgo-UO'!$BK$76</definedName>
    <definedName name="JURIDICA">#REF!</definedName>
    <definedName name="Laborales" localSheetId="0">'01-Mapa de riesgo-UO'!#REF!</definedName>
    <definedName name="Laborales">#REF!</definedName>
    <definedName name="LABORATORIO_AGUAS_ALIMENTOS" localSheetId="0">'01-Mapa de riesgo-UO'!$CP$76</definedName>
    <definedName name="LABORATORIO_AGUAS_ALIMENTOS">#REF!</definedName>
    <definedName name="LABORATORIO_BIOLOGÍA_MOLECULAR">'01-Mapa de riesgo-UO'!$CW$76</definedName>
    <definedName name="LABORATORIO_DE_METROOLOGIA_DE_VARIABLES_ELECTRICAS" localSheetId="0">'01-Mapa de riesgo-UO'!$CQ$76</definedName>
    <definedName name="LABORATORIO_DE_METROOLOGIA_DE_VARIABLES_ELECTRICAS">#REF!</definedName>
    <definedName name="LABORATORIO_ENSAYOS_NO_DESTRUCTIVOS_DESTRUCTIVOS" localSheetId="0">'01-Mapa de riesgo-UO'!$CR$76</definedName>
    <definedName name="LABORATORIO_ENSAYOS_NO_DESTRUCTIVOS_DESTRUCTIVOS">#REF!</definedName>
    <definedName name="LABORATORIO_ENSAYOS_PARA_EQUIPO_DE_AIRE_ACONDICIONADO" localSheetId="0">'01-Mapa de riesgo-UO'!#REF!</definedName>
    <definedName name="LABORATORIO_ENSAYOS_PARA_EQUIPO_DE_AIRE_ACONDICIONADO">#REF!</definedName>
    <definedName name="LABORATORIO_ENSAYOS_PARA_EQUIPOS_ACONDICIONADORES_DE_AIRE">'01-Mapa de riesgo-UO'!$CO$76</definedName>
    <definedName name="LABORATORIO_GENÉTICA_MÉDICA" localSheetId="0">'01-Mapa de riesgo-UO'!$CS$76</definedName>
    <definedName name="LABORATORIO_GENÉTICA_MÉDICA">#REF!</definedName>
    <definedName name="LABORATORIO_METROLOGÍA_DIMENSIONAL">'01-Mapa de riesgo-UO'!#REF!</definedName>
    <definedName name="LABORATORIO_QUÍMICA_AMBIENTAL" localSheetId="0">'01-Mapa de riesgo-UO'!#REF!</definedName>
    <definedName name="LABORATORIO_QUÍMICA_AMBIENTAL">#REF!</definedName>
    <definedName name="LEVE" localSheetId="0">'01-Mapa de riesgo-UO'!$AW$76</definedName>
    <definedName name="MAPA" localSheetId="0">'01-Mapa de riesgo-UO'!$A$75:$A$77</definedName>
    <definedName name="MAPA">#REF!</definedName>
    <definedName name="MODERADO" localSheetId="0">'01-Mapa de riesgo-UO'!$AX$76:$AX$78</definedName>
    <definedName name="MODERADO">'03-Seguimiento'!$H$77:$H$1048576</definedName>
    <definedName name="NIVEL_AUTOMAT">'01-Mapa de riesgo-UO'!$AA$75:$AA$77</definedName>
    <definedName name="NIVEL_EXPOSICION">'01-Mapa de riesgo-UO'!$AT$75:$AT$77</definedName>
    <definedName name="nnnn" localSheetId="0">'01-Mapa de riesgo-UO'!#REF!</definedName>
    <definedName name="nnnn">#REF!</definedName>
    <definedName name="No_aplicados">'01-Mapa de riesgo-UO'!#REF!</definedName>
    <definedName name="NO_CUMPLIDA">'03-Seguimiento'!$X$82</definedName>
    <definedName name="No_existen">'01-Mapa de riesgo-UO'!#REF!</definedName>
    <definedName name="OBJETIVOS" localSheetId="0">'01-Mapa de riesgo-UO'!#REF!</definedName>
    <definedName name="OBJETIVOS">#REF!</definedName>
    <definedName name="OEC">'01-Mapa de riesgo-UO'!$BC$84:$BC$89</definedName>
    <definedName name="Operacional" localSheetId="0">'01-Mapa de riesgo-UO'!$M$83:$M$87</definedName>
    <definedName name="ORGANISMO_CERTIFICADOR_DE_SISTEMAS_DE_GESTIÓN_QLCT" localSheetId="0">'01-Mapa de riesgo-UO'!$CU$76</definedName>
    <definedName name="ORGANISMO_CERTIFICADOR_DE_SISTEMAS_DE_GESTIÓN_QLCT">#REF!</definedName>
    <definedName name="PDI" localSheetId="0">'01-Mapa de riesgo-UO'!$BC$75:$BC$79</definedName>
    <definedName name="PDI">#REF!</definedName>
    <definedName name="PERIODICIDAD">'01-Mapa de riesgo-UO'!$AL$75:$AL$84</definedName>
    <definedName name="PLANEACIÓN" localSheetId="0">'01-Mapa de riesgo-UO'!$BP$76:$BP$78</definedName>
    <definedName name="PLANEACIÓN">#REF!</definedName>
    <definedName name="PLANEACIÓN_">'01-Mapa de riesgo-UO'!$BE$77</definedName>
    <definedName name="PLANEACIÓN_PDI">'01-Mapa de riesgo-UO'!$DB$76</definedName>
    <definedName name="Presupuestal" localSheetId="0">'01-Mapa de riesgo-UO'!#REF!</definedName>
    <definedName name="Presupuestal">#REF!</definedName>
    <definedName name="PROBABILIDAD" localSheetId="0">'01-Mapa de riesgo-UO'!$N$75:$N$79</definedName>
    <definedName name="PROBABILIDAD">#REF!</definedName>
    <definedName name="PROCESOS" localSheetId="0">'01-Mapa de riesgo-UO'!$BG$75:$BG$102</definedName>
    <definedName name="PROCESOS">#REF!</definedName>
    <definedName name="PROCESOSA">'01-Mapa de riesgo-UO'!#REF!</definedName>
    <definedName name="RECTORÍA" localSheetId="0">'01-Mapa de riesgo-UO'!$BJ$76:$BJ$77</definedName>
    <definedName name="RECTORÍA">#REF!</definedName>
    <definedName name="RECTORIA_Comunicaciones">'01-Mapa de riesgo-UO'!#REF!</definedName>
    <definedName name="RECURSOS_INFORMÁTICOS_EDUCATIVOS" localSheetId="0">'01-Mapa de riesgo-UO'!#REF!</definedName>
    <definedName name="RECURSOS_INFORMÁTICOS_EDUCATIVOS">#REF!</definedName>
    <definedName name="RECURSOS_INFORMÁTICOS_Y_EDUCATIVOS_CRIE">'01-Mapa de riesgo-UO'!$BY$76</definedName>
    <definedName name="REDUCIR">'03-Seguimiento'!$Y$74:$Y$76</definedName>
    <definedName name="RELACIONES_INTERNACIONALES" localSheetId="0">'01-Mapa de riesgo-UO'!$BQ$76</definedName>
    <definedName name="RELACIONES_INTERNACIONALES">#REF!</definedName>
    <definedName name="RELACIONES_INTERNACIONALES_">'01-Mapa de riesgo-UO'!#REF!</definedName>
    <definedName name="RESPONSABILIDAD">'01-Mapa de riesgo-UO'!$AG$75:$AG$76</definedName>
    <definedName name="RESPONSABLES_PDI" localSheetId="0">'01-Mapa de riesgo-UO'!#REF!</definedName>
    <definedName name="RESPONSABLES_PDI">#REF!</definedName>
    <definedName name="SECRETARIA_GENERAL" localSheetId="0">'01-Mapa de riesgo-UO'!$BT$76</definedName>
    <definedName name="SECRETARIA_GENERAL">#REF!</definedName>
    <definedName name="SECRETARIA_GENERAL_Gestión_de_Documentos">'01-Mapa de riesgo-UO'!#REF!</definedName>
    <definedName name="Seguridad_y_Salud_en_el_trabajo" localSheetId="0">'01-Mapa de riesgo-UO'!$AB$83:$AB$87</definedName>
    <definedName name="SISTEMA_INTEGRAL_DE_GESTIÓN" localSheetId="0">'01-Mapa de riesgo-UO'!#REF!</definedName>
    <definedName name="SISTEMA_INTEGRAL_DE_GESTIÓN">#REF!</definedName>
    <definedName name="Tecnología" localSheetId="0">'01-Mapa de riesgo-UO'!$S$83:$S$87</definedName>
    <definedName name="TIPO" localSheetId="0">'01-Mapa de riesgo-UO'!#REF!</definedName>
    <definedName name="TIPO">#REF!</definedName>
    <definedName name="_xlnm.Print_Titles" localSheetId="0">'01-Mapa de riesgo-UO'!$8:$9</definedName>
    <definedName name="_xlnm.Print_Titles" localSheetId="1">'02-Plan Mitigación'!$8:$9</definedName>
    <definedName name="_xlnm.Print_Titles" localSheetId="2">'03-Seguimiento'!$8:$9</definedName>
    <definedName name="TRANSFERIR">'03-Seguimiento'!$Z$74:$Z$76</definedName>
    <definedName name="Transparencia" localSheetId="0">'01-Mapa de riesgo-UO'!#REF!</definedName>
    <definedName name="Transparencia">#REF!</definedName>
    <definedName name="UNIDAD_ORGANIZACIONAL">'01-Mapa de riesgo-UO'!$BA$75:$BA$112</definedName>
    <definedName name="UNIVIRTUAL" localSheetId="0">'01-Mapa de riesgo-UO'!#REF!</definedName>
    <definedName name="UNIVIRTUAL">#REF!</definedName>
    <definedName name="VICERRECTORÍA_ACADÉMICA" localSheetId="0">'01-Mapa de riesgo-UO'!$BN$76:$BN$80</definedName>
    <definedName name="VICERRECTORÍA_ACADÉMICA">#REF!</definedName>
    <definedName name="VICERRECTORÍA_ACADÉMICA_">'01-Mapa de riesgo-UO'!$BE$75</definedName>
    <definedName name="VICERRECTORÍA_ACADÉMICA_PDI">'01-Mapa de riesgo-UO'!$CZ$76</definedName>
    <definedName name="VICERRECTORÍA_ACADÉMICA_Univirtual">'01-Mapa de riesgo-UO'!#REF!</definedName>
    <definedName name="VICERRECTORIA_ADMINISTRATIVA_FINANCIERA" localSheetId="0">'01-Mapa de riesgo-UO'!$BL$76:$BL$81</definedName>
    <definedName name="VICERRECTORIA_ADMINISTRATIVA_FINANCIERA">#REF!</definedName>
    <definedName name="VICERRECTORIA_ADMINISTRATIVA_FINANCIERA_">'01-Mapa de riesgo-UO'!#REF!</definedName>
    <definedName name="VICERRECTORÍA_ADMINISTRATIVA_FINANCIERA_">'01-Mapa de riesgo-UO'!$BE$78</definedName>
    <definedName name="VICERRECTORÍA_ADMINISTRATIVA_FINANCIERA_PDI">'01-Mapa de riesgo-UO'!$DC$76</definedName>
    <definedName name="VICERRECTORÍA_ADMINITRATIVA_FINANCIERA_Sistema_Integral_de_Gestión">'01-Mapa de riesgo-UO'!#REF!</definedName>
    <definedName name="VICERRECTORÍA_DE_RESPONSABILIDAD_SOCIAL_BIENESTAR_UNIVERSITARIO" localSheetId="0">'01-Mapa de riesgo-UO'!#REF!</definedName>
    <definedName name="VICERRECTORÍA_DE_RESPONSABILIDAD_SOCIAL_BIENESTAR_UNIVERSITARIO">#REF!</definedName>
    <definedName name="VICERRECTORÍA_DE_RESPONSABILIDAD_SOCIAL_BIENESTAR_UNIVERSITARIO_">'01-Mapa de riesgo-UO'!#REF!</definedName>
    <definedName name="VICERRECTORÍA_INVESTIGACIÓN_INNOVACIÓN_EXTENSIÓN" localSheetId="0">'01-Mapa de riesgo-UO'!#REF!</definedName>
    <definedName name="VICERRECTORÍA_INVESTIGACIÓN_INNOVACIÓN_EXTENSIÓN">#REF!</definedName>
    <definedName name="VICERRECTORÍA_INVESTIGACIÓN_INNOVACIÓN_EXTENSIÓN_">'01-Mapa de riesgo-UO'!#REF!</definedName>
    <definedName name="VICERRECTORÍA_INVESTIGACIONES_INNOVACIÓN_EXTENSIÓN_">'01-Mapa de riesgo-UO'!#REF!</definedName>
    <definedName name="VICERRECTORÍA_INVESTIGACIONES_INNOVACIÓN_Y_EXTENSIÓN">'01-Mapa de riesgo-UO'!$BM$76:$BM$79</definedName>
    <definedName name="VICERRECTORÍA_INVESTIGACIONES_INNOVACIÓN_Y_EXTENSIÓN_PDI">'01-Mapa de riesgo-UO'!$DA$76</definedName>
    <definedName name="VICERRECTORÍA_RESPONSABILIDAD_SOCIAL_Y_BIENESTAR_UNIVERSITARIO">'01-Mapa de riesgo-UO'!$BO$76:$BO$77</definedName>
    <definedName name="VICERRECTORÍA_RESPONSABILIDAD_SOCIAL_Y_BIENESTAR_UNIVERSITARIO_PDI">'01-Mapa de riesgo-UO'!$DD$76</definedName>
    <definedName name="X">'01-Mapa de riesgo-UO'!#REF!</definedName>
    <definedName name="Y">'01-Mapa de riesgo-UO'!#REF!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8" l="1"/>
  <c r="K52" i="7" l="1"/>
  <c r="K49" i="7"/>
  <c r="K13" i="7" l="1"/>
  <c r="Q14" i="12"/>
  <c r="E14" i="12"/>
  <c r="C11" i="12" l="1"/>
  <c r="E11" i="12"/>
  <c r="O11" i="12"/>
  <c r="Q11" i="12"/>
  <c r="T11" i="12"/>
  <c r="Z11" i="12"/>
  <c r="AE11" i="12"/>
  <c r="AJ11" i="12"/>
  <c r="AO11" i="12"/>
  <c r="T12" i="12"/>
  <c r="U11" i="12" s="1"/>
  <c r="Z12" i="12"/>
  <c r="AE12" i="12"/>
  <c r="AJ12" i="12"/>
  <c r="AO12" i="12"/>
  <c r="T13" i="12"/>
  <c r="Z13" i="12"/>
  <c r="AE13" i="12"/>
  <c r="AD11" i="12" s="1"/>
  <c r="AC11" i="12" s="1"/>
  <c r="AJ13" i="12"/>
  <c r="AO13" i="12"/>
  <c r="B10" i="8"/>
  <c r="C10" i="8"/>
  <c r="D10" i="8"/>
  <c r="E10" i="8"/>
  <c r="F10" i="8"/>
  <c r="G10" i="8"/>
  <c r="H10" i="8"/>
  <c r="J10" i="8"/>
  <c r="G11" i="8"/>
  <c r="J11" i="8"/>
  <c r="G12" i="8"/>
  <c r="J12" i="8"/>
  <c r="B10" i="7"/>
  <c r="C10" i="7"/>
  <c r="D10" i="7"/>
  <c r="E10" i="7"/>
  <c r="F10" i="7"/>
  <c r="G10" i="7"/>
  <c r="H10" i="7"/>
  <c r="J10" i="7"/>
  <c r="M10" i="7"/>
  <c r="N10" i="7"/>
  <c r="O10" i="7"/>
  <c r="P10" i="7"/>
  <c r="Q10" i="7"/>
  <c r="U10" i="7"/>
  <c r="G11" i="7"/>
  <c r="M11" i="7"/>
  <c r="N11" i="7"/>
  <c r="O11" i="7"/>
  <c r="P11" i="7"/>
  <c r="Q11" i="7"/>
  <c r="U11" i="7"/>
  <c r="G12" i="7"/>
  <c r="M12" i="7"/>
  <c r="N12" i="7"/>
  <c r="O12" i="7"/>
  <c r="P12" i="7"/>
  <c r="Q12" i="7"/>
  <c r="U12" i="7"/>
  <c r="AI11" i="12" l="1"/>
  <c r="AH11" i="12" s="1"/>
  <c r="AN11" i="12"/>
  <c r="AM11" i="12" s="1"/>
  <c r="Y11" i="12"/>
  <c r="X11" i="12" s="1"/>
  <c r="R11" i="12"/>
  <c r="V11" i="12"/>
  <c r="AQ11" i="12" l="1"/>
  <c r="AR11" i="12" s="1"/>
  <c r="R10" i="7" s="1"/>
  <c r="AS11" i="12" l="1"/>
  <c r="AT11" i="12" s="1"/>
  <c r="I10" i="8" s="1"/>
  <c r="K10" i="8" s="1"/>
  <c r="I10" i="7" l="1"/>
  <c r="U13" i="7" l="1"/>
  <c r="U14" i="7"/>
  <c r="U15" i="7"/>
  <c r="U16" i="7"/>
  <c r="U17" i="7"/>
  <c r="U18" i="7"/>
  <c r="U19" i="7"/>
  <c r="U20" i="7"/>
  <c r="U21" i="7"/>
  <c r="U22" i="7"/>
  <c r="U23" i="7"/>
  <c r="U24" i="7"/>
  <c r="U25" i="7"/>
  <c r="U26" i="7"/>
  <c r="U27" i="7"/>
  <c r="U28" i="7"/>
  <c r="U29" i="7"/>
  <c r="U30" i="7"/>
  <c r="U31" i="7"/>
  <c r="W31" i="7" s="1"/>
  <c r="U32" i="7"/>
  <c r="U33" i="7"/>
  <c r="U34" i="7"/>
  <c r="U35" i="7"/>
  <c r="U36" i="7"/>
  <c r="U37" i="7"/>
  <c r="U38" i="7"/>
  <c r="U39" i="7"/>
  <c r="U40" i="7"/>
  <c r="U41" i="7"/>
  <c r="U42" i="7"/>
  <c r="U43" i="7"/>
  <c r="U44" i="7"/>
  <c r="U45" i="7"/>
  <c r="U46" i="7"/>
  <c r="U47" i="7"/>
  <c r="U48" i="7"/>
  <c r="U49" i="7"/>
  <c r="U50" i="7"/>
  <c r="U51" i="7"/>
  <c r="U52" i="7"/>
  <c r="U53" i="7"/>
  <c r="U54" i="7"/>
  <c r="U55" i="7"/>
  <c r="U56" i="7"/>
  <c r="U57" i="7"/>
  <c r="U58" i="7"/>
  <c r="U59" i="7"/>
  <c r="U60" i="7"/>
  <c r="U61" i="7"/>
  <c r="U62" i="7"/>
  <c r="U64" i="7"/>
  <c r="U65" i="7"/>
  <c r="U66" i="7"/>
  <c r="V17" i="7"/>
  <c r="V18" i="7"/>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3" i="7"/>
  <c r="V54" i="7"/>
  <c r="V55" i="7"/>
  <c r="V56" i="7"/>
  <c r="V57" i="7"/>
  <c r="V58" i="7"/>
  <c r="V59" i="7"/>
  <c r="V60" i="7"/>
  <c r="V61" i="7"/>
  <c r="V62" i="7"/>
  <c r="V63" i="7"/>
  <c r="V64" i="7"/>
  <c r="V65" i="7"/>
  <c r="V66" i="7"/>
  <c r="W16" i="7"/>
  <c r="V16"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J13" i="7"/>
  <c r="J16" i="7"/>
  <c r="J19" i="7"/>
  <c r="J22" i="7"/>
  <c r="J25" i="7"/>
  <c r="J28" i="7"/>
  <c r="J31" i="7"/>
  <c r="J34" i="7"/>
  <c r="J37" i="7"/>
  <c r="J40" i="7"/>
  <c r="J43" i="7"/>
  <c r="J46" i="7"/>
  <c r="J49" i="7"/>
  <c r="J52" i="7"/>
  <c r="J55" i="7"/>
  <c r="J58" i="7"/>
  <c r="J61" i="7"/>
  <c r="J64" i="7"/>
  <c r="H13" i="7"/>
  <c r="H16" i="7"/>
  <c r="H19" i="7"/>
  <c r="H22" i="7"/>
  <c r="H25" i="7"/>
  <c r="H28" i="7"/>
  <c r="H31" i="7"/>
  <c r="H34" i="7"/>
  <c r="H37" i="7"/>
  <c r="H40" i="7"/>
  <c r="H43" i="7"/>
  <c r="H46" i="7"/>
  <c r="H49" i="7"/>
  <c r="H52" i="7"/>
  <c r="H55" i="7"/>
  <c r="H58" i="7"/>
  <c r="H61" i="7"/>
  <c r="H64"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F13" i="7"/>
  <c r="F16" i="7"/>
  <c r="F19" i="7"/>
  <c r="F22" i="7"/>
  <c r="F25" i="7"/>
  <c r="F28" i="7"/>
  <c r="F31" i="7"/>
  <c r="F34" i="7"/>
  <c r="F37" i="7"/>
  <c r="F40" i="7"/>
  <c r="F43" i="7"/>
  <c r="F46" i="7"/>
  <c r="F49" i="7"/>
  <c r="F52" i="7"/>
  <c r="F55" i="7"/>
  <c r="F58" i="7"/>
  <c r="F61" i="7"/>
  <c r="F64" i="7"/>
  <c r="E13" i="7"/>
  <c r="E16" i="7"/>
  <c r="E19" i="7"/>
  <c r="E22" i="7"/>
  <c r="E25" i="7"/>
  <c r="E28" i="7"/>
  <c r="E31" i="7"/>
  <c r="E34" i="7"/>
  <c r="E37" i="7"/>
  <c r="E40" i="7"/>
  <c r="E43" i="7"/>
  <c r="E46" i="7"/>
  <c r="E49" i="7"/>
  <c r="E52" i="7"/>
  <c r="E55" i="7"/>
  <c r="E58" i="7"/>
  <c r="E61" i="7"/>
  <c r="E64" i="7"/>
  <c r="D13" i="7"/>
  <c r="D16" i="7"/>
  <c r="D19" i="7"/>
  <c r="D22" i="7"/>
  <c r="D25" i="7"/>
  <c r="D28" i="7"/>
  <c r="D31" i="7"/>
  <c r="D34" i="7"/>
  <c r="D37" i="7"/>
  <c r="D40" i="7"/>
  <c r="D43" i="7"/>
  <c r="D46" i="7"/>
  <c r="D49" i="7"/>
  <c r="D52" i="7"/>
  <c r="D55" i="7"/>
  <c r="D58" i="7"/>
  <c r="D61" i="7"/>
  <c r="D64" i="7"/>
  <c r="C13" i="7"/>
  <c r="C16" i="7"/>
  <c r="C19" i="7"/>
  <c r="C22" i="7"/>
  <c r="C25" i="7"/>
  <c r="C28" i="7"/>
  <c r="C31" i="7"/>
  <c r="C34" i="7"/>
  <c r="C37" i="7"/>
  <c r="C40" i="7"/>
  <c r="C43" i="7"/>
  <c r="C46" i="7"/>
  <c r="C49" i="7"/>
  <c r="C52" i="7"/>
  <c r="C55" i="7"/>
  <c r="C58" i="7"/>
  <c r="C61" i="7"/>
  <c r="C64" i="7"/>
  <c r="B13" i="7"/>
  <c r="B16" i="7"/>
  <c r="B19" i="7"/>
  <c r="B22" i="7"/>
  <c r="B25" i="7"/>
  <c r="B28" i="7"/>
  <c r="B31" i="7"/>
  <c r="B34" i="7"/>
  <c r="B37" i="7"/>
  <c r="B40" i="7"/>
  <c r="B43" i="7"/>
  <c r="B46" i="7"/>
  <c r="B49" i="7"/>
  <c r="B52" i="7"/>
  <c r="B55" i="7"/>
  <c r="B58" i="7"/>
  <c r="B61" i="7"/>
  <c r="B64" i="7"/>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H13" i="8"/>
  <c r="H16" i="8"/>
  <c r="H19" i="8"/>
  <c r="H22" i="8"/>
  <c r="H25" i="8"/>
  <c r="H28" i="8"/>
  <c r="H31" i="8"/>
  <c r="H34" i="8"/>
  <c r="H37" i="8"/>
  <c r="H40" i="8"/>
  <c r="H43" i="8"/>
  <c r="H46" i="8"/>
  <c r="H49" i="8"/>
  <c r="H52" i="8"/>
  <c r="H55" i="8"/>
  <c r="H58" i="8"/>
  <c r="H61" i="8"/>
  <c r="H64"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F13" i="8"/>
  <c r="F16" i="8"/>
  <c r="F19" i="8"/>
  <c r="F22" i="8"/>
  <c r="F25" i="8"/>
  <c r="F28" i="8"/>
  <c r="F31" i="8"/>
  <c r="F34" i="8"/>
  <c r="F37" i="8"/>
  <c r="F40" i="8"/>
  <c r="F43" i="8"/>
  <c r="F46" i="8"/>
  <c r="F49" i="8"/>
  <c r="F52" i="8"/>
  <c r="F55" i="8"/>
  <c r="F58" i="8"/>
  <c r="F61" i="8"/>
  <c r="F64" i="8"/>
  <c r="E13" i="8"/>
  <c r="E16" i="8"/>
  <c r="E19" i="8"/>
  <c r="E22" i="8"/>
  <c r="E25" i="8"/>
  <c r="E28" i="8"/>
  <c r="E31" i="8"/>
  <c r="E34" i="8"/>
  <c r="E37" i="8"/>
  <c r="E40" i="8"/>
  <c r="E43" i="8"/>
  <c r="E46" i="8"/>
  <c r="E49" i="8"/>
  <c r="E52" i="8"/>
  <c r="E55" i="8"/>
  <c r="E58" i="8"/>
  <c r="E61" i="8"/>
  <c r="E64" i="8"/>
  <c r="D13" i="8"/>
  <c r="D16" i="8"/>
  <c r="D19" i="8"/>
  <c r="D22" i="8"/>
  <c r="D25" i="8"/>
  <c r="D28" i="8"/>
  <c r="D31" i="8"/>
  <c r="D34" i="8"/>
  <c r="D37" i="8"/>
  <c r="D40" i="8"/>
  <c r="D43" i="8"/>
  <c r="D46" i="8"/>
  <c r="D49" i="8"/>
  <c r="D52" i="8"/>
  <c r="D55" i="8"/>
  <c r="D58" i="8"/>
  <c r="D61" i="8"/>
  <c r="D64" i="8"/>
  <c r="C13" i="8"/>
  <c r="C16" i="8"/>
  <c r="C19" i="8"/>
  <c r="C22" i="8"/>
  <c r="C25" i="8"/>
  <c r="C28" i="8"/>
  <c r="C31" i="8"/>
  <c r="C34" i="8"/>
  <c r="C37" i="8"/>
  <c r="C40" i="8"/>
  <c r="C43" i="8"/>
  <c r="C46" i="8"/>
  <c r="C49" i="8"/>
  <c r="C52" i="8"/>
  <c r="C55" i="8"/>
  <c r="C58" i="8"/>
  <c r="C61" i="8"/>
  <c r="C64" i="8"/>
  <c r="B13" i="8"/>
  <c r="B16" i="8"/>
  <c r="B19" i="8"/>
  <c r="B22" i="8"/>
  <c r="B25" i="8"/>
  <c r="B28" i="8"/>
  <c r="B31" i="8"/>
  <c r="B34" i="8"/>
  <c r="B37" i="8"/>
  <c r="B40" i="8"/>
  <c r="B43" i="8"/>
  <c r="B46" i="8"/>
  <c r="B49" i="8"/>
  <c r="B52" i="8"/>
  <c r="B55" i="8"/>
  <c r="B58" i="8"/>
  <c r="B61" i="8"/>
  <c r="B64" i="8"/>
  <c r="O14" i="12" l="1"/>
  <c r="R14" i="12" s="1"/>
  <c r="W64" i="7" l="1"/>
  <c r="W65" i="7"/>
  <c r="W66" i="7"/>
  <c r="AO14" i="12"/>
  <c r="AO15" i="12"/>
  <c r="AO16" i="12"/>
  <c r="AJ14" i="12"/>
  <c r="AJ15" i="12"/>
  <c r="AJ16" i="12"/>
  <c r="AE14" i="12"/>
  <c r="AE15" i="12"/>
  <c r="AE16" i="12"/>
  <c r="Z14" i="12"/>
  <c r="Z15" i="12"/>
  <c r="Z16" i="12"/>
  <c r="T14" i="12"/>
  <c r="T15" i="12"/>
  <c r="T16" i="12"/>
  <c r="C14" i="12"/>
  <c r="U14" i="12" l="1"/>
  <c r="V14" i="12" s="1"/>
  <c r="Y14" i="12"/>
  <c r="X14" i="12" s="1"/>
  <c r="AN14" i="12"/>
  <c r="AM14" i="12" s="1"/>
  <c r="AI14" i="12"/>
  <c r="AH14" i="12" s="1"/>
  <c r="AD14" i="12"/>
  <c r="AC14" i="12" s="1"/>
  <c r="AQ14" i="12" l="1"/>
  <c r="AR14" i="12" l="1"/>
  <c r="R13" i="7" s="1"/>
  <c r="AS14" i="12"/>
  <c r="AT14" i="12" s="1"/>
  <c r="I13" i="7" l="1"/>
  <c r="I13" i="8"/>
  <c r="E26" i="12" l="1"/>
  <c r="E17" i="12"/>
  <c r="E20" i="12"/>
  <c r="E59" i="12"/>
  <c r="E65" i="12"/>
  <c r="E38" i="12"/>
  <c r="E41" i="12"/>
  <c r="E50" i="12"/>
  <c r="E53" i="12"/>
  <c r="E56" i="12"/>
  <c r="E23" i="12"/>
  <c r="E44" i="12"/>
  <c r="E47" i="12"/>
  <c r="E62" i="12"/>
  <c r="E32" i="12"/>
  <c r="E35" i="12"/>
  <c r="E29" i="12"/>
  <c r="W19" i="7" l="1"/>
  <c r="W20" i="7"/>
  <c r="W21" i="7"/>
  <c r="W22" i="7"/>
  <c r="W23" i="7"/>
  <c r="W24" i="7"/>
  <c r="W25" i="7"/>
  <c r="W26" i="7"/>
  <c r="W27" i="7"/>
  <c r="W28" i="7"/>
  <c r="W29" i="7"/>
  <c r="W30" i="7"/>
  <c r="W32" i="7"/>
  <c r="W33" i="7"/>
  <c r="W34" i="7"/>
  <c r="W35" i="7"/>
  <c r="W36" i="7"/>
  <c r="W37" i="7"/>
  <c r="W38" i="7"/>
  <c r="W39" i="7"/>
  <c r="W40" i="7"/>
  <c r="W41" i="7"/>
  <c r="W42" i="7"/>
  <c r="W43" i="7"/>
  <c r="W44" i="7"/>
  <c r="W45" i="7"/>
  <c r="W46" i="7"/>
  <c r="W47" i="7"/>
  <c r="W48" i="7"/>
  <c r="W49" i="7"/>
  <c r="W50" i="7"/>
  <c r="W51" i="7"/>
  <c r="W52" i="7"/>
  <c r="W53" i="7"/>
  <c r="W54" i="7"/>
  <c r="W55" i="7"/>
  <c r="W56" i="7"/>
  <c r="W57" i="7"/>
  <c r="W58" i="7"/>
  <c r="W59" i="7"/>
  <c r="W60" i="7"/>
  <c r="W61" i="7"/>
  <c r="W62" i="7"/>
  <c r="W63" i="7"/>
  <c r="C32" i="12" l="1"/>
  <c r="O32" i="12"/>
  <c r="Q32" i="12"/>
  <c r="T32" i="12"/>
  <c r="Z32" i="12"/>
  <c r="AE32" i="12"/>
  <c r="AJ32" i="12"/>
  <c r="AO32" i="12"/>
  <c r="T33" i="12"/>
  <c r="Z33" i="12"/>
  <c r="AE33" i="12"/>
  <c r="AJ33" i="12"/>
  <c r="AO33" i="12"/>
  <c r="T34" i="12"/>
  <c r="Z34" i="12"/>
  <c r="AE34" i="12"/>
  <c r="AJ34" i="12"/>
  <c r="AO34" i="12"/>
  <c r="C35" i="12"/>
  <c r="O35" i="12"/>
  <c r="Q35" i="12"/>
  <c r="T35" i="12"/>
  <c r="Z35" i="12"/>
  <c r="AE35" i="12"/>
  <c r="AJ35" i="12"/>
  <c r="AO35" i="12"/>
  <c r="T36" i="12"/>
  <c r="Z36" i="12"/>
  <c r="AE36" i="12"/>
  <c r="AJ36" i="12"/>
  <c r="AO36" i="12"/>
  <c r="T37" i="12"/>
  <c r="Z37" i="12"/>
  <c r="AE37" i="12"/>
  <c r="AJ37" i="12"/>
  <c r="AO37" i="12"/>
  <c r="C29" i="12"/>
  <c r="O29" i="12"/>
  <c r="Q29" i="12"/>
  <c r="T29" i="12"/>
  <c r="Z29" i="12"/>
  <c r="AE29" i="12"/>
  <c r="AJ29" i="12"/>
  <c r="AO29" i="12"/>
  <c r="T30" i="12"/>
  <c r="Z30" i="12"/>
  <c r="AE30" i="12"/>
  <c r="AJ30" i="12"/>
  <c r="AO30" i="12"/>
  <c r="T31" i="12"/>
  <c r="Z31" i="12"/>
  <c r="AE31" i="12"/>
  <c r="AJ31" i="12"/>
  <c r="AO31" i="12"/>
  <c r="C62" i="12"/>
  <c r="O62" i="12"/>
  <c r="Q62" i="12"/>
  <c r="T62" i="12"/>
  <c r="Z62" i="12"/>
  <c r="AE62" i="12"/>
  <c r="AJ62" i="12"/>
  <c r="AO62" i="12"/>
  <c r="T63" i="12"/>
  <c r="Z63" i="12"/>
  <c r="AE63" i="12"/>
  <c r="AJ63" i="12"/>
  <c r="AO63" i="12"/>
  <c r="T64" i="12"/>
  <c r="Z64" i="12"/>
  <c r="AE64" i="12"/>
  <c r="AJ64" i="12"/>
  <c r="AO64" i="12"/>
  <c r="C41" i="12"/>
  <c r="O41" i="12"/>
  <c r="Q41" i="12"/>
  <c r="T41" i="12"/>
  <c r="Z41" i="12"/>
  <c r="AE41" i="12"/>
  <c r="AJ41" i="12"/>
  <c r="AO41" i="12"/>
  <c r="T42" i="12"/>
  <c r="Z42" i="12"/>
  <c r="AE42" i="12"/>
  <c r="AJ42" i="12"/>
  <c r="AO42" i="12"/>
  <c r="T43" i="12"/>
  <c r="Z43" i="12"/>
  <c r="AE43" i="12"/>
  <c r="AJ43" i="12"/>
  <c r="AO43" i="12"/>
  <c r="C50" i="12"/>
  <c r="O50" i="12"/>
  <c r="Q50" i="12"/>
  <c r="T50" i="12"/>
  <c r="Z50" i="12"/>
  <c r="AE50" i="12"/>
  <c r="AJ50" i="12"/>
  <c r="AO50" i="12"/>
  <c r="T51" i="12"/>
  <c r="Z51" i="12"/>
  <c r="AE51" i="12"/>
  <c r="AJ51" i="12"/>
  <c r="AO51" i="12"/>
  <c r="T52" i="12"/>
  <c r="Z52" i="12"/>
  <c r="AE52" i="12"/>
  <c r="AJ52" i="12"/>
  <c r="AO52" i="12"/>
  <c r="C53" i="12"/>
  <c r="O53" i="12"/>
  <c r="Q53" i="12"/>
  <c r="T53" i="12"/>
  <c r="Z53" i="12"/>
  <c r="AE53" i="12"/>
  <c r="AJ53" i="12"/>
  <c r="AO53" i="12"/>
  <c r="T54" i="12"/>
  <c r="Z54" i="12"/>
  <c r="AE54" i="12"/>
  <c r="AJ54" i="12"/>
  <c r="AO54" i="12"/>
  <c r="T55" i="12"/>
  <c r="Z55" i="12"/>
  <c r="AE55" i="12"/>
  <c r="AJ55" i="12"/>
  <c r="AO55" i="12"/>
  <c r="C56" i="12"/>
  <c r="O56" i="12"/>
  <c r="Q56" i="12"/>
  <c r="T56" i="12"/>
  <c r="Z56" i="12"/>
  <c r="AE56" i="12"/>
  <c r="AJ56" i="12"/>
  <c r="AO56" i="12"/>
  <c r="T57" i="12"/>
  <c r="Z57" i="12"/>
  <c r="AE57" i="12"/>
  <c r="AJ57" i="12"/>
  <c r="AO57" i="12"/>
  <c r="T58" i="12"/>
  <c r="Z58" i="12"/>
  <c r="AE58" i="12"/>
  <c r="AJ58" i="12"/>
  <c r="AO58" i="12"/>
  <c r="C23" i="12"/>
  <c r="O23" i="12"/>
  <c r="Q23" i="12"/>
  <c r="T23" i="12"/>
  <c r="Z23" i="12"/>
  <c r="AE23" i="12"/>
  <c r="AJ23" i="12"/>
  <c r="AO23" i="12"/>
  <c r="T24" i="12"/>
  <c r="Z24" i="12"/>
  <c r="AE24" i="12"/>
  <c r="AJ24" i="12"/>
  <c r="AO24" i="12"/>
  <c r="T25" i="12"/>
  <c r="Z25" i="12"/>
  <c r="AE25" i="12"/>
  <c r="AJ25" i="12"/>
  <c r="AO25" i="12"/>
  <c r="C44" i="12"/>
  <c r="O44" i="12"/>
  <c r="Q44" i="12"/>
  <c r="T44" i="12"/>
  <c r="Z44" i="12"/>
  <c r="AE44" i="12"/>
  <c r="AJ44" i="12"/>
  <c r="AO44" i="12"/>
  <c r="T45" i="12"/>
  <c r="Z45" i="12"/>
  <c r="AE45" i="12"/>
  <c r="AJ45" i="12"/>
  <c r="AO45" i="12"/>
  <c r="T46" i="12"/>
  <c r="Z46" i="12"/>
  <c r="AE46" i="12"/>
  <c r="AJ46" i="12"/>
  <c r="AO46" i="12"/>
  <c r="C47" i="12"/>
  <c r="O47" i="12"/>
  <c r="Q47" i="12"/>
  <c r="T47" i="12"/>
  <c r="Z47" i="12"/>
  <c r="AE47" i="12"/>
  <c r="AJ47" i="12"/>
  <c r="AO47" i="12"/>
  <c r="T48" i="12"/>
  <c r="Z48" i="12"/>
  <c r="AE48" i="12"/>
  <c r="AJ48" i="12"/>
  <c r="AO48" i="12"/>
  <c r="T49" i="12"/>
  <c r="Z49" i="12"/>
  <c r="AE49" i="12"/>
  <c r="AJ49" i="12"/>
  <c r="AO49" i="12"/>
  <c r="C20" i="12"/>
  <c r="O20" i="12"/>
  <c r="Q20" i="12"/>
  <c r="T20" i="12"/>
  <c r="Z20" i="12"/>
  <c r="AE20" i="12"/>
  <c r="AJ20" i="12"/>
  <c r="AO20" i="12"/>
  <c r="T21" i="12"/>
  <c r="Z21" i="12"/>
  <c r="AE21" i="12"/>
  <c r="AJ21" i="12"/>
  <c r="AO21" i="12"/>
  <c r="T22" i="12"/>
  <c r="Z22" i="12"/>
  <c r="AE22" i="12"/>
  <c r="AJ22" i="12"/>
  <c r="AO22" i="12"/>
  <c r="C59" i="12"/>
  <c r="O59" i="12"/>
  <c r="Q59" i="12"/>
  <c r="T59" i="12"/>
  <c r="Z59" i="12"/>
  <c r="AE59" i="12"/>
  <c r="AJ59" i="12"/>
  <c r="AO59" i="12"/>
  <c r="T60" i="12"/>
  <c r="Z60" i="12"/>
  <c r="AE60" i="12"/>
  <c r="AJ60" i="12"/>
  <c r="AO60" i="12"/>
  <c r="T61" i="12"/>
  <c r="Z61" i="12"/>
  <c r="AE61" i="12"/>
  <c r="AJ61" i="12"/>
  <c r="AO61" i="12"/>
  <c r="C65" i="12"/>
  <c r="O65" i="12"/>
  <c r="Q65" i="12"/>
  <c r="T65" i="12"/>
  <c r="Z65" i="12"/>
  <c r="AE65" i="12"/>
  <c r="AJ65" i="12"/>
  <c r="AO65" i="12"/>
  <c r="T66" i="12"/>
  <c r="Z66" i="12"/>
  <c r="AE66" i="12"/>
  <c r="AJ66" i="12"/>
  <c r="AO66" i="12"/>
  <c r="T67" i="12"/>
  <c r="Z67" i="12"/>
  <c r="AE67" i="12"/>
  <c r="AJ67" i="12"/>
  <c r="AO67" i="12"/>
  <c r="C38" i="12"/>
  <c r="O38" i="12"/>
  <c r="Q38" i="12"/>
  <c r="T38" i="12"/>
  <c r="Z38" i="12"/>
  <c r="AE38" i="12"/>
  <c r="AJ38" i="12"/>
  <c r="AO38" i="12"/>
  <c r="T39" i="12"/>
  <c r="Z39" i="12"/>
  <c r="AE39" i="12"/>
  <c r="AJ39" i="12"/>
  <c r="AO39" i="12"/>
  <c r="T40" i="12"/>
  <c r="Z40" i="12"/>
  <c r="AE40" i="12"/>
  <c r="AJ40" i="12"/>
  <c r="AO40" i="12"/>
  <c r="C26" i="12"/>
  <c r="O26" i="12"/>
  <c r="Q26" i="12"/>
  <c r="T26" i="12"/>
  <c r="Z26" i="12"/>
  <c r="AE26" i="12"/>
  <c r="AJ26" i="12"/>
  <c r="AO26" i="12"/>
  <c r="T27" i="12"/>
  <c r="Z27" i="12"/>
  <c r="AE27" i="12"/>
  <c r="AJ27" i="12"/>
  <c r="AO27" i="12"/>
  <c r="T28" i="12"/>
  <c r="Z28" i="12"/>
  <c r="AE28" i="12"/>
  <c r="AJ28" i="12"/>
  <c r="AO28" i="12"/>
  <c r="C17" i="12"/>
  <c r="O17" i="12"/>
  <c r="Q17" i="12"/>
  <c r="T17" i="12"/>
  <c r="Z17" i="12"/>
  <c r="AE17" i="12"/>
  <c r="AJ17" i="12"/>
  <c r="AO17" i="12"/>
  <c r="T18" i="12"/>
  <c r="Z18" i="12"/>
  <c r="AE18" i="12"/>
  <c r="AJ18" i="12"/>
  <c r="AO18" i="12"/>
  <c r="T19" i="12"/>
  <c r="Z19" i="12"/>
  <c r="AE19" i="12"/>
  <c r="AJ19" i="12"/>
  <c r="AO19" i="12"/>
  <c r="R29" i="12" l="1"/>
  <c r="R65" i="12"/>
  <c r="U38" i="12"/>
  <c r="V38" i="12" s="1"/>
  <c r="AN59" i="12"/>
  <c r="AM59" i="12" s="1"/>
  <c r="U56" i="12"/>
  <c r="V56" i="12" s="1"/>
  <c r="U44" i="12"/>
  <c r="V44" i="12" s="1"/>
  <c r="AD62" i="12"/>
  <c r="AC62" i="12" s="1"/>
  <c r="U62" i="12"/>
  <c r="V62" i="12" s="1"/>
  <c r="U17" i="12"/>
  <c r="V17" i="12" s="1"/>
  <c r="AD59" i="12"/>
  <c r="AC59" i="12" s="1"/>
  <c r="Y53" i="12"/>
  <c r="X53" i="12" s="1"/>
  <c r="AI20" i="12"/>
  <c r="AH20" i="12" s="1"/>
  <c r="AD50" i="12"/>
  <c r="AC50" i="12" s="1"/>
  <c r="AN44" i="12"/>
  <c r="AM44" i="12" s="1"/>
  <c r="U65" i="12"/>
  <c r="V65" i="12" s="1"/>
  <c r="U20" i="12"/>
  <c r="V20" i="12" s="1"/>
  <c r="U41" i="12"/>
  <c r="V41" i="12" s="1"/>
  <c r="AN32" i="12"/>
  <c r="AM32" i="12" s="1"/>
  <c r="AI32" i="12"/>
  <c r="AH32" i="12" s="1"/>
  <c r="AI29" i="12"/>
  <c r="AH29" i="12" s="1"/>
  <c r="AN35" i="12"/>
  <c r="AM35" i="12" s="1"/>
  <c r="AI35" i="12"/>
  <c r="AH35" i="12" s="1"/>
  <c r="R32" i="12"/>
  <c r="AI62" i="12"/>
  <c r="AH62" i="12" s="1"/>
  <c r="R62" i="12"/>
  <c r="U47" i="12"/>
  <c r="V47" i="12" s="1"/>
  <c r="Y47" i="12"/>
  <c r="X47" i="12" s="1"/>
  <c r="AD44" i="12"/>
  <c r="AC44" i="12" s="1"/>
  <c r="R47" i="12"/>
  <c r="R44" i="12"/>
  <c r="Y23" i="12"/>
  <c r="X23" i="12" s="1"/>
  <c r="R23" i="12"/>
  <c r="AD56" i="12"/>
  <c r="AC56" i="12" s="1"/>
  <c r="U50" i="12"/>
  <c r="V50" i="12" s="1"/>
  <c r="AN50" i="12"/>
  <c r="AM50" i="12" s="1"/>
  <c r="Y50" i="12"/>
  <c r="X50" i="12" s="1"/>
  <c r="R53" i="12"/>
  <c r="AN38" i="12"/>
  <c r="AM38" i="12" s="1"/>
  <c r="AI41" i="12"/>
  <c r="AH41" i="12" s="1"/>
  <c r="AD38" i="12"/>
  <c r="AC38" i="12" s="1"/>
  <c r="Y41" i="12"/>
  <c r="X41" i="12" s="1"/>
  <c r="Y38" i="12"/>
  <c r="X38" i="12" s="1"/>
  <c r="R41" i="12"/>
  <c r="R38" i="12"/>
  <c r="AD65" i="12"/>
  <c r="AC65" i="12" s="1"/>
  <c r="AI65" i="12"/>
  <c r="AH65" i="12" s="1"/>
  <c r="Y65" i="12"/>
  <c r="X65" i="12" s="1"/>
  <c r="R59" i="12"/>
  <c r="AN65" i="12"/>
  <c r="AM65" i="12" s="1"/>
  <c r="AD47" i="12"/>
  <c r="AC47" i="12" s="1"/>
  <c r="AD23" i="12"/>
  <c r="AC23" i="12" s="1"/>
  <c r="R50" i="12"/>
  <c r="AD41" i="12"/>
  <c r="AC41" i="12" s="1"/>
  <c r="Y62" i="12"/>
  <c r="X62" i="12" s="1"/>
  <c r="Y29" i="12"/>
  <c r="X29" i="12" s="1"/>
  <c r="Y32" i="12"/>
  <c r="X32" i="12" s="1"/>
  <c r="AN47" i="12"/>
  <c r="AM47" i="12" s="1"/>
  <c r="AN23" i="12"/>
  <c r="AM23" i="12" s="1"/>
  <c r="AI56" i="12"/>
  <c r="AH56" i="12" s="1"/>
  <c r="AD35" i="12"/>
  <c r="AC35" i="12" s="1"/>
  <c r="U32" i="12"/>
  <c r="V32" i="12" s="1"/>
  <c r="AI59" i="12"/>
  <c r="AH59" i="12" s="1"/>
  <c r="Y59" i="12"/>
  <c r="X59" i="12" s="1"/>
  <c r="Y20" i="12"/>
  <c r="X20" i="12" s="1"/>
  <c r="R20" i="12"/>
  <c r="AI44" i="12"/>
  <c r="AH44" i="12" s="1"/>
  <c r="Y44" i="12"/>
  <c r="X44" i="12" s="1"/>
  <c r="U23" i="12"/>
  <c r="V23" i="12" s="1"/>
  <c r="AD53" i="12"/>
  <c r="AC53" i="12" s="1"/>
  <c r="AN62" i="12"/>
  <c r="AM62" i="12" s="1"/>
  <c r="AN29" i="12"/>
  <c r="AM29" i="12" s="1"/>
  <c r="Y35" i="12"/>
  <c r="X35" i="12" s="1"/>
  <c r="AD32" i="12"/>
  <c r="AC32" i="12" s="1"/>
  <c r="U59" i="12"/>
  <c r="V59" i="12" s="1"/>
  <c r="AN53" i="12"/>
  <c r="AM53" i="12" s="1"/>
  <c r="AI50" i="12"/>
  <c r="AH50" i="12" s="1"/>
  <c r="U35" i="12"/>
  <c r="V35" i="12" s="1"/>
  <c r="U26" i="12"/>
  <c r="V26" i="12" s="1"/>
  <c r="AI38" i="12"/>
  <c r="AH38" i="12" s="1"/>
  <c r="AN20" i="12"/>
  <c r="AM20" i="12" s="1"/>
  <c r="AI47" i="12"/>
  <c r="AH47" i="12" s="1"/>
  <c r="AI23" i="12"/>
  <c r="AH23" i="12" s="1"/>
  <c r="U53" i="12"/>
  <c r="V53" i="12" s="1"/>
  <c r="AD29" i="12"/>
  <c r="AC29" i="12" s="1"/>
  <c r="R35" i="12"/>
  <c r="AD20" i="12"/>
  <c r="AC20" i="12" s="1"/>
  <c r="AN56" i="12"/>
  <c r="AM56" i="12" s="1"/>
  <c r="Y56" i="12"/>
  <c r="X56" i="12" s="1"/>
  <c r="R56" i="12"/>
  <c r="AI53" i="12"/>
  <c r="AH53" i="12" s="1"/>
  <c r="AN41" i="12"/>
  <c r="AM41" i="12" s="1"/>
  <c r="U29" i="12"/>
  <c r="V29" i="12" s="1"/>
  <c r="AI17" i="12"/>
  <c r="AH17" i="12" s="1"/>
  <c r="Y17" i="12"/>
  <c r="X17" i="12" s="1"/>
  <c r="AD17" i="12"/>
  <c r="AC17" i="12" s="1"/>
  <c r="AN17" i="12"/>
  <c r="AM17" i="12" s="1"/>
  <c r="R17" i="12"/>
  <c r="AN26" i="12"/>
  <c r="AM26" i="12" s="1"/>
  <c r="AI26" i="12"/>
  <c r="AH26" i="12" s="1"/>
  <c r="AD26" i="12"/>
  <c r="AC26" i="12" s="1"/>
  <c r="Y26" i="12"/>
  <c r="X26" i="12" s="1"/>
  <c r="R26" i="12"/>
  <c r="AQ29" i="12" l="1"/>
  <c r="AQ32" i="12"/>
  <c r="AR32" i="12" s="1"/>
  <c r="R31" i="7" s="1"/>
  <c r="AQ35" i="12"/>
  <c r="AR35" i="12" s="1"/>
  <c r="R34" i="7" s="1"/>
  <c r="AQ62" i="12"/>
  <c r="AR62" i="12" s="1"/>
  <c r="R61" i="7" s="1"/>
  <c r="AQ47" i="12"/>
  <c r="AR47" i="12" s="1"/>
  <c r="R46" i="7" s="1"/>
  <c r="AQ44" i="12"/>
  <c r="AR44" i="12" s="1"/>
  <c r="R43" i="7" s="1"/>
  <c r="AQ23" i="12"/>
  <c r="AR23" i="12" s="1"/>
  <c r="R22" i="7" s="1"/>
  <c r="AQ56" i="12"/>
  <c r="AR56" i="12" s="1"/>
  <c r="R55" i="7" s="1"/>
  <c r="AQ53" i="12"/>
  <c r="AR53" i="12" s="1"/>
  <c r="R52" i="7" s="1"/>
  <c r="AQ50" i="12"/>
  <c r="AR50" i="12" s="1"/>
  <c r="R49" i="7" s="1"/>
  <c r="AQ41" i="12"/>
  <c r="AR41" i="12" s="1"/>
  <c r="R40" i="7" s="1"/>
  <c r="AQ38" i="12"/>
  <c r="AR38" i="12" s="1"/>
  <c r="R37" i="7" s="1"/>
  <c r="AQ65" i="12"/>
  <c r="AQ59" i="12"/>
  <c r="AR59" i="12" s="1"/>
  <c r="R58" i="7" s="1"/>
  <c r="AQ20" i="12"/>
  <c r="AR20" i="12" s="1"/>
  <c r="R19" i="7" s="1"/>
  <c r="AQ17" i="12"/>
  <c r="AR17" i="12" s="1"/>
  <c r="R16" i="7" s="1"/>
  <c r="AQ26" i="12"/>
  <c r="AR26" i="12" s="1"/>
  <c r="R25" i="7" s="1"/>
  <c r="R28" i="7" l="1"/>
  <c r="AR29" i="12"/>
  <c r="AS29" i="12"/>
  <c r="AT29" i="12" s="1"/>
  <c r="AS32" i="12"/>
  <c r="AT32" i="12" s="1"/>
  <c r="AS35" i="12"/>
  <c r="AT35" i="12" s="1"/>
  <c r="AS62" i="12"/>
  <c r="AT62" i="12" s="1"/>
  <c r="AS47" i="12"/>
  <c r="AT47" i="12" s="1"/>
  <c r="AS44" i="12"/>
  <c r="AT44" i="12" s="1"/>
  <c r="AS23" i="12"/>
  <c r="AT23" i="12" s="1"/>
  <c r="AS56" i="12"/>
  <c r="AT56" i="12" s="1"/>
  <c r="AS53" i="12"/>
  <c r="AT53" i="12" s="1"/>
  <c r="AS50" i="12"/>
  <c r="AT50" i="12" s="1"/>
  <c r="AS41" i="12"/>
  <c r="AT41" i="12" s="1"/>
  <c r="AS38" i="12"/>
  <c r="AT38" i="12" s="1"/>
  <c r="AR65" i="12"/>
  <c r="R64" i="7" s="1"/>
  <c r="AS65" i="12"/>
  <c r="AT65" i="12" s="1"/>
  <c r="AS59" i="12"/>
  <c r="AT59" i="12" s="1"/>
  <c r="AS20" i="12"/>
  <c r="AT20" i="12" s="1"/>
  <c r="AS17" i="12"/>
  <c r="AT17" i="12" s="1"/>
  <c r="AS26" i="12"/>
  <c r="AT26" i="12" s="1"/>
  <c r="I19" i="7" l="1"/>
  <c r="I19" i="8"/>
  <c r="K19" i="8" s="1"/>
  <c r="I37" i="7"/>
  <c r="I37" i="8"/>
  <c r="K37" i="8" s="1"/>
  <c r="I55" i="7"/>
  <c r="I55" i="8"/>
  <c r="K55" i="8" s="1"/>
  <c r="I61" i="7"/>
  <c r="I61" i="8"/>
  <c r="K61" i="8" s="1"/>
  <c r="I58" i="7"/>
  <c r="I58" i="8"/>
  <c r="K58" i="8" s="1"/>
  <c r="I40" i="8"/>
  <c r="K40" i="8" s="1"/>
  <c r="I40" i="7"/>
  <c r="I22" i="7"/>
  <c r="I22" i="8"/>
  <c r="K22" i="8" s="1"/>
  <c r="I34" i="7"/>
  <c r="I34" i="8"/>
  <c r="K34" i="8" s="1"/>
  <c r="I25" i="7"/>
  <c r="I25" i="8"/>
  <c r="K25" i="8" s="1"/>
  <c r="I64" i="8"/>
  <c r="K64" i="8" s="1"/>
  <c r="I64" i="7"/>
  <c r="I49" i="7"/>
  <c r="I49" i="8"/>
  <c r="K49" i="8" s="1"/>
  <c r="I43" i="7"/>
  <c r="I43" i="8"/>
  <c r="K43" i="8" s="1"/>
  <c r="I31" i="7"/>
  <c r="I31" i="8"/>
  <c r="K31" i="8" s="1"/>
  <c r="I16" i="8"/>
  <c r="K16" i="8" s="1"/>
  <c r="I16" i="7"/>
  <c r="I52" i="8"/>
  <c r="K52" i="8" s="1"/>
  <c r="I52" i="7"/>
  <c r="I46" i="7"/>
  <c r="I46" i="8"/>
  <c r="K46" i="8" s="1"/>
  <c r="I28" i="8"/>
  <c r="K28" i="8" s="1"/>
  <c r="I28" i="7"/>
  <c r="K13" i="8"/>
  <c r="BO75" i="12" l="1"/>
  <c r="BM75" i="12"/>
  <c r="BL75" i="12"/>
  <c r="BJ75" i="12"/>
  <c r="BZ75" i="12" l="1"/>
  <c r="BY75" i="12"/>
  <c r="BW75" i="12"/>
  <c r="BV75" i="12"/>
  <c r="BK75" i="12"/>
  <c r="CA75" i="12"/>
  <c r="BX75" i="12"/>
  <c r="BU75" i="12"/>
  <c r="BT75" i="12"/>
  <c r="BS75" i="12"/>
  <c r="BR75" i="12"/>
  <c r="BQ75" i="12"/>
  <c r="BP75" i="12"/>
  <c r="BN75" i="12"/>
  <c r="D6" i="7" l="1"/>
  <c r="A6" i="7"/>
  <c r="A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UTP</author>
  </authors>
  <commentList>
    <comment ref="K20" authorId="0" shapeId="0" xr:uid="{00000000-0006-0000-0000-000001000000}">
      <text>
        <r>
          <rPr>
            <b/>
            <sz val="9"/>
            <color indexed="81"/>
            <rFont val="Tahoma"/>
            <family val="2"/>
          </rPr>
          <t>Usuario UTP:</t>
        </r>
        <r>
          <rPr>
            <sz val="9"/>
            <color indexed="81"/>
            <rFont val="Tahoma"/>
            <family val="2"/>
          </rPr>
          <t xml:space="preserve">
Cambia redacción por recomendación de OCI</t>
        </r>
      </text>
    </comment>
    <comment ref="K23" authorId="0" shapeId="0" xr:uid="{00000000-0006-0000-0000-000002000000}">
      <text>
        <r>
          <rPr>
            <b/>
            <sz val="9"/>
            <color indexed="81"/>
            <rFont val="Tahoma"/>
            <family val="2"/>
          </rPr>
          <t>Usuario UTP:</t>
        </r>
        <r>
          <rPr>
            <sz val="9"/>
            <color indexed="81"/>
            <rFont val="Tahoma"/>
            <family val="2"/>
          </rPr>
          <t xml:space="preserve">
Cambia redacción, por recomendación de OCI</t>
        </r>
      </text>
    </comment>
    <comment ref="K50" authorId="0" shapeId="0" xr:uid="{00000000-0006-0000-0000-000003000000}">
      <text>
        <r>
          <rPr>
            <b/>
            <sz val="9"/>
            <color indexed="81"/>
            <rFont val="Tahoma"/>
            <family val="2"/>
          </rPr>
          <t>Usuario UTP:</t>
        </r>
        <r>
          <rPr>
            <sz val="9"/>
            <color indexed="81"/>
            <rFont val="Tahoma"/>
            <family val="2"/>
          </rPr>
          <t xml:space="preserve">
Fallas tecnológicas</t>
        </r>
      </text>
    </comment>
  </commentList>
</comments>
</file>

<file path=xl/sharedStrings.xml><?xml version="1.0" encoding="utf-8"?>
<sst xmlns="http://schemas.openxmlformats.org/spreadsheetml/2006/main" count="1885" uniqueCount="858">
  <si>
    <t>DESCRIPCIÓN</t>
  </si>
  <si>
    <t>POSIBLES CONSECUENCIAS</t>
  </si>
  <si>
    <t>TRATAMIENTO</t>
  </si>
  <si>
    <t>RESPONSABLE (S) EN EL PROCESO</t>
  </si>
  <si>
    <t>RIESGO</t>
  </si>
  <si>
    <t xml:space="preserve">PROBABILIDAD </t>
  </si>
  <si>
    <t xml:space="preserve">IMPACTO </t>
  </si>
  <si>
    <t>FECHA DE ACTUALIZACIÓN</t>
  </si>
  <si>
    <t>FECHA DE SEGUIMIENTO</t>
  </si>
  <si>
    <t>ACCIÓN DURANTE (Contingencia)</t>
  </si>
  <si>
    <t>ACCIÓN DESPUÉS (Recuperación)</t>
  </si>
  <si>
    <t>LISTAS DESPLEGABLES</t>
  </si>
  <si>
    <t>Estado de los controles:</t>
  </si>
  <si>
    <t xml:space="preserve"> No existen</t>
  </si>
  <si>
    <t xml:space="preserve"> No efectivos y no documentados</t>
  </si>
  <si>
    <t xml:space="preserve"> No Efectivos y documentados  </t>
  </si>
  <si>
    <t xml:space="preserve">  Efectivos y no documentados</t>
  </si>
  <si>
    <t xml:space="preserve"> Efectivos y documentados</t>
  </si>
  <si>
    <t xml:space="preserve"> Documentados, Efectivos y aplicados</t>
  </si>
  <si>
    <t>SITUACIÓN DEL RIESGO LUEGO DE SEGUIMIENTO</t>
  </si>
  <si>
    <t>ETAPA 1</t>
  </si>
  <si>
    <t>FACTORES DE RIESGO INTERNOS:</t>
  </si>
  <si>
    <t>Identificación del Riesgo</t>
  </si>
  <si>
    <t>ETAPA 2</t>
  </si>
  <si>
    <t>Análisis del Riesgo</t>
  </si>
  <si>
    <t>PROBABILIDAD</t>
  </si>
  <si>
    <t>IMPACTO</t>
  </si>
  <si>
    <t>ETAPA 3</t>
  </si>
  <si>
    <t>ETAPA 4</t>
  </si>
  <si>
    <t>Tratamiento del Riesgo:</t>
  </si>
  <si>
    <t>Manejo del Riesgo</t>
  </si>
  <si>
    <t xml:space="preserve">CAUSA </t>
  </si>
  <si>
    <t>CONSECUENCIA</t>
  </si>
  <si>
    <t>INDICADOR DE RIESGO</t>
  </si>
  <si>
    <t>Talento Humano</t>
  </si>
  <si>
    <t>Sistemas de Información</t>
  </si>
  <si>
    <t>Recursos Financieros</t>
  </si>
  <si>
    <t>Procedimientos y reglamentación</t>
  </si>
  <si>
    <t>Infraestructura</t>
  </si>
  <si>
    <t>Socioculturales</t>
  </si>
  <si>
    <t>Orden Público</t>
  </si>
  <si>
    <t>Legales y Normativos</t>
  </si>
  <si>
    <t>Esta matriz de priorización no tiene en cuenta los controles asociados a la prevención o mitigación del riesgo</t>
  </si>
  <si>
    <t>Evitar
Reducir
Transferir
Compartir</t>
  </si>
  <si>
    <t>Reducir
Transferir
Compartir</t>
  </si>
  <si>
    <t>Asumir</t>
  </si>
  <si>
    <t>Valoración
del Riesgo</t>
  </si>
  <si>
    <t>OPCIÓN DE TRATAMIENTO</t>
  </si>
  <si>
    <t>ACCIONES A TOMAR</t>
  </si>
  <si>
    <t>El riesgo se mide de acuerdo al impacto y la probabilidad para ubicarlo en la matriz de priorización inicial</t>
  </si>
  <si>
    <t>NIVEL
EXPOSICIÓN 
RIESGO</t>
  </si>
  <si>
    <t>MAPA DE RIESGOS</t>
  </si>
  <si>
    <t>FECHA ACTUALIZACIÓN</t>
  </si>
  <si>
    <t>No</t>
  </si>
  <si>
    <t>No.</t>
  </si>
  <si>
    <t>CAUSA</t>
  </si>
  <si>
    <t>PLAN DE MITIGACIÓN PARA EL MAPA DE RIESGOS</t>
  </si>
  <si>
    <t>CONTROLES</t>
  </si>
  <si>
    <t>INDICADOR DEL RIESGO</t>
  </si>
  <si>
    <t>Periodicidad</t>
  </si>
  <si>
    <t>SEGUIMIENTO AL MAPA DE RIESGOS</t>
  </si>
  <si>
    <t>Seguimiento al Mapa de riesgos</t>
  </si>
  <si>
    <t>Nombre</t>
  </si>
  <si>
    <t>Medición</t>
  </si>
  <si>
    <t>SGC-FOR-011-01</t>
  </si>
  <si>
    <t>Código</t>
  </si>
  <si>
    <t xml:space="preserve">INSTRUCTIVO METODOLOGÍA ADMINISTRACIÓN DE RIESGOS </t>
  </si>
  <si>
    <t>SISTEMA DE GESTIÓN DE CALIDAD</t>
  </si>
  <si>
    <t>TIPO</t>
  </si>
  <si>
    <t>ACCIÓN</t>
  </si>
  <si>
    <t>CLASE</t>
  </si>
  <si>
    <t>VALORACIÓN</t>
  </si>
  <si>
    <t>NIVEL DE EXPOSICIÓN AL RIESGO</t>
  </si>
  <si>
    <t>Se debe realizar seguimiento a los riesgos con el fin de verificar su impacto, probabilidad y la valoración de los controles.</t>
  </si>
  <si>
    <t>IDENTIFICACIÓN DEL RIESGO</t>
  </si>
  <si>
    <t>IDENTIFICACIÓN</t>
  </si>
  <si>
    <t>ANÁLISIS</t>
  </si>
  <si>
    <t>MANEJO</t>
  </si>
  <si>
    <t>Se debe formular un indicador que permita monitorear el comportamiento del riesgo respecto al tratamiento y  las acciones emprendidas.</t>
  </si>
  <si>
    <t>Indicador de Monitoreo de Riesgo</t>
  </si>
  <si>
    <t>Calificación del Control</t>
  </si>
  <si>
    <t>Caracterice el riesgo de acuerdo a los conceptos siguientes:</t>
  </si>
  <si>
    <t>Establezca el contexto de su proceso (usuario de metodología) en la Universidad y con el entorno de acuerdo a los siguientes factores generadores de riesgo:</t>
  </si>
  <si>
    <t>Los factores de riesgo le ayudaran a determinar las causas que originan el riesgo, para ello podrá utilizar el diagrama causa - efecto</t>
  </si>
  <si>
    <t>Control</t>
  </si>
  <si>
    <t>- Recursos asignados
- Relación costo - beneficio
- Planes de contingencia que se hayan formulado previamente o actividades que el proceso ha establecido con anterioridad.</t>
  </si>
  <si>
    <t>LEVE</t>
  </si>
  <si>
    <t>MODERADO</t>
  </si>
  <si>
    <t>GRAVE</t>
  </si>
  <si>
    <t>ASUMIR</t>
  </si>
  <si>
    <t>REDUCIR</t>
  </si>
  <si>
    <t>EVITAR</t>
  </si>
  <si>
    <t>COMPARTIR</t>
  </si>
  <si>
    <t>TRANSFERIR</t>
  </si>
  <si>
    <t>PLAN DE CONTINGENCIA</t>
  </si>
  <si>
    <r>
      <t>Riesgo</t>
    </r>
    <r>
      <rPr>
        <sz val="8"/>
        <rFont val="Calibri"/>
        <family val="2"/>
        <scheme val="minor"/>
      </rPr>
      <t xml:space="preserve">: Posibilidad de que ocurra un acontecimiento que impacte el alcance de los objetivos y resultados de la Institución </t>
    </r>
  </si>
  <si>
    <r>
      <t>Descripción</t>
    </r>
    <r>
      <rPr>
        <sz val="8"/>
        <rFont val="Calibri"/>
        <family val="2"/>
        <scheme val="minor"/>
      </rPr>
      <t>: se refiere a las características generales o las formas en que se observa o manifiesta el riesgo identificado.</t>
    </r>
  </si>
  <si>
    <r>
      <t>Consecuencias</t>
    </r>
    <r>
      <rPr>
        <sz val="8"/>
        <rFont val="Calibri"/>
        <family val="2"/>
        <scheme val="minor"/>
      </rPr>
      <t>: corresponde a los efectos ocasionados por el riesgo.</t>
    </r>
  </si>
  <si>
    <r>
      <t xml:space="preserve">Causas:  </t>
    </r>
    <r>
      <rPr>
        <sz val="8"/>
        <rFont val="Calibri"/>
        <family val="2"/>
        <scheme val="minor"/>
      </rPr>
      <t>Es lo que origina el riesgo, son el punto de partida para el planteamiento de acciones preventivas. Las causas se deben establecer a partir de los factores internos y externos que se establecieron en el contexto. Para determinar las causas se podrá utilizar el diagrama causa - efecto.</t>
    </r>
  </si>
  <si>
    <r>
      <t xml:space="preserve">PROBABILIDAD: </t>
    </r>
    <r>
      <rPr>
        <sz val="8"/>
        <rFont val="Calibri"/>
        <family val="2"/>
        <scheme val="minor"/>
      </rPr>
      <t>Frecuencia que podría presentar el riesgo.</t>
    </r>
  </si>
  <si>
    <r>
      <t xml:space="preserve">Control: </t>
    </r>
    <r>
      <rPr>
        <sz val="8"/>
        <rFont val="Calibri"/>
        <family val="2"/>
        <scheme val="minor"/>
      </rPr>
      <t>Es toda acción que tiende a prevenir o mitigar los riesgos, significa analizar el desempeño de los procesos, evidenciando posibles desviaciones frente al resultado esperado. Los controles proporcionan un modelo operacional de seguridad razonable en el logro de los objetivos. Tipos:</t>
    </r>
  </si>
  <si>
    <r>
      <t xml:space="preserve">Acciones Preventivas
</t>
    </r>
    <r>
      <rPr>
        <sz val="8"/>
        <rFont val="Calibri"/>
        <family val="2"/>
        <scheme val="minor"/>
      </rPr>
      <t>Se deberá tener en cuenta:</t>
    </r>
  </si>
  <si>
    <r>
      <t>o</t>
    </r>
    <r>
      <rPr>
        <sz val="7"/>
        <rFont val="Calibri"/>
        <family val="2"/>
        <scheme val="minor"/>
      </rPr>
      <t xml:space="preserve"> </t>
    </r>
    <r>
      <rPr>
        <sz val="8"/>
        <rFont val="Calibri"/>
        <family val="2"/>
        <scheme val="minor"/>
      </rPr>
      <t>Evitar: Implementar acciones direccionadas a prevenir la materialización del riesgo
o Reducir: Implementar acciones orientadas a disminuir la probabilidad y el impacto del riesgo
o Transferir:  Implementar acciones que permitan traspasar las pérdidas a una entidad externa.
o Compartir: Implementar acciones que permitan la cooperación entre los procesos.
o Asumir: Aceptar el riesgo</t>
    </r>
  </si>
  <si>
    <r>
      <t xml:space="preserve">Plan de Mitigación
</t>
    </r>
    <r>
      <rPr>
        <sz val="8"/>
        <rFont val="Calibri"/>
        <family val="2"/>
        <scheme val="minor"/>
      </rPr>
      <t>Se deberá tener en cuenta:</t>
    </r>
  </si>
  <si>
    <t>MEDIA</t>
  </si>
  <si>
    <t>Operacional</t>
  </si>
  <si>
    <t>TABLA 1. ANÁLISIS DE IMPACTO</t>
  </si>
  <si>
    <t>Estratégico</t>
  </si>
  <si>
    <t>Imagen</t>
  </si>
  <si>
    <t>Financiero</t>
  </si>
  <si>
    <t>Contable</t>
  </si>
  <si>
    <t>Cumplimiento</t>
  </si>
  <si>
    <t>Tecnología</t>
  </si>
  <si>
    <t>Información</t>
  </si>
  <si>
    <t>Ambiental</t>
  </si>
  <si>
    <t>Derechos Humanos</t>
  </si>
  <si>
    <t>Se asocia con la forma en que se administra la Universidad, se enfocan en asuntos globales relacionados con la misión y el cumplimiento de los objetivos del PDI, la clara definición de políticas, diseño y conceptualización de la entidad por parte de la alta Dirección. – Se contemplan en el Mapa de Riesgos de Contexto Estratégico-</t>
  </si>
  <si>
    <t>Comprende los riesgos relacionados tanto con la parte operativa como con la técnica de la Universidad, incluye riesgos provenientes de los procesos y procedimientos internos, estructura de la entidad y administración de bienes.</t>
  </si>
  <si>
    <t>Se relacionan con la elaboración de los estados financieros para que cumplan con los principios de confiabilidad, relevancia y comprensibilidad. Así como el uso para para la toma de decisiones</t>
  </si>
  <si>
    <t>Se asocian con la capacidad para cumplir con los requisitos legales, normativos y contractuales que inciden en la Universidad</t>
  </si>
  <si>
    <t>Se asocian con la infraestructura tecnológica e informática (hardware y Software) que soportan las operaciones de la Universidad</t>
  </si>
  <si>
    <t xml:space="preserve">Se refieren a la salvaguarda de la información con los que cuenta la Universidad
</t>
  </si>
  <si>
    <t>Están relacionados con el cumplimiento de los principios y valores, la aplicación de políticas y conductas éticas que garanticen que no se presente el uso indebido del poder, recursos o información en beneficio particular</t>
  </si>
  <si>
    <t>Se asocia con los aspectos que generan impactos ambientales</t>
  </si>
  <si>
    <t>Se relacionan con la vulneración de los DDHH en el ámbito de influencia de la Universidad.</t>
  </si>
  <si>
    <t xml:space="preserve">ALTA </t>
  </si>
  <si>
    <t>Afecta la imagen a Nivel Nacional y/o Internacional</t>
  </si>
  <si>
    <t>BAJA</t>
  </si>
  <si>
    <t>Afecta la imagen a Nivel institucional</t>
  </si>
  <si>
    <t>N/A</t>
  </si>
  <si>
    <t>No existe afectación a los DDHH, pero se presenta una situación que podría desencadenar la vulneración</t>
  </si>
  <si>
    <t>TABLA 2. ANÁLISIS DE PROBABILIDAD</t>
  </si>
  <si>
    <t>Tipo de 
riesgo</t>
  </si>
  <si>
    <t>Probabilidad</t>
  </si>
  <si>
    <t>Nivel</t>
  </si>
  <si>
    <t xml:space="preserve"> 5 o más veces en la vigencia</t>
  </si>
  <si>
    <t>3 a 4 veces en la vigencia</t>
  </si>
  <si>
    <t>Menos de 3 veces en la vigencia</t>
  </si>
  <si>
    <t xml:space="preserve">       Impacto </t>
  </si>
  <si>
    <t>ALTO</t>
  </si>
  <si>
    <t>MEDIO</t>
  </si>
  <si>
    <t>BAJO</t>
  </si>
  <si>
    <t>Corrupción</t>
  </si>
  <si>
    <t>Derechos_Humanos</t>
  </si>
  <si>
    <t>Tecnológico</t>
  </si>
  <si>
    <t>ALTA</t>
  </si>
  <si>
    <t>MEDIO ALTA</t>
  </si>
  <si>
    <t>MEDIO BAJA</t>
  </si>
  <si>
    <t xml:space="preserve">LEVE </t>
  </si>
  <si>
    <t>PROCESOS</t>
  </si>
  <si>
    <t>DOCENCIA</t>
  </si>
  <si>
    <t>INTERNACIONALIZACIÓN</t>
  </si>
  <si>
    <t>EGRESADOS</t>
  </si>
  <si>
    <t>MAPA</t>
  </si>
  <si>
    <t>PDI</t>
  </si>
  <si>
    <t>TIPO DE MAPA</t>
  </si>
  <si>
    <t>FERNANDO NOREÑA JARAMILLO</t>
  </si>
  <si>
    <t>UNIDAD</t>
  </si>
  <si>
    <t>RECTORÍA</t>
  </si>
  <si>
    <t>JURIDICA</t>
  </si>
  <si>
    <t>PLANEACIÓN</t>
  </si>
  <si>
    <t>BIENESTAR_INSTITUCIONAL</t>
  </si>
  <si>
    <t>ADMINISTRACIÓN_INSTITUCIONAL</t>
  </si>
  <si>
    <t>DIRECCIONAMIENTO_INSTITUCIONAL</t>
  </si>
  <si>
    <t>INVESTIGACIÓN_E_INNOVACIÓN</t>
  </si>
  <si>
    <t>CONTROL_SEGUIMIENTO</t>
  </si>
  <si>
    <t>ASEGURAMIENTO_DE_LA_CALIDAD_INSTITUCIONAL</t>
  </si>
  <si>
    <t>EXTENSIÓN_PROYECCIÓN_SOCIAL</t>
  </si>
  <si>
    <t>LUZ SOCORRO LEONTES LENNIS</t>
  </si>
  <si>
    <t>MARIA TERESA VELEZ ANGEL</t>
  </si>
  <si>
    <t>DIANA PATRICIA JURADO RAMIREZ</t>
  </si>
  <si>
    <t>SANDRA YAMILE CALVO CATAÑO</t>
  </si>
  <si>
    <t>OSWALDO AGUDELO  GONZALEZ</t>
  </si>
  <si>
    <t>MARGARITA MARIA FAJARDO TORRES</t>
  </si>
  <si>
    <t>WILSON ARENAS VALENCIA</t>
  </si>
  <si>
    <t>CONTROL_INTERNO_DISCIPLINARIO</t>
  </si>
  <si>
    <t>RELACIONES_INTERNACIONALES</t>
  </si>
  <si>
    <t>SECRETARIA_GENERAL</t>
  </si>
  <si>
    <t>VICERRECTORÍA_ACADÉMICA</t>
  </si>
  <si>
    <t>GESTIÓN_FINANCIERA</t>
  </si>
  <si>
    <t>GESTIÓN_DE_SERVICIOS_INSTITUCIONALES</t>
  </si>
  <si>
    <t>CONTROL_INTERNO</t>
  </si>
  <si>
    <t>BIBLIOTECA_E_INFORMACIÓN_CIENTIFICA</t>
  </si>
  <si>
    <t>FACULTAD_CIENCIAS_DE_LA_SALUD</t>
  </si>
  <si>
    <t>FACULTAD_INGENIERÍAS</t>
  </si>
  <si>
    <t>FACULTAD_TECNOLOGÍA</t>
  </si>
  <si>
    <t>FACULTAD_CIENCIAS_AMBIENTALES</t>
  </si>
  <si>
    <t>FACULTAD_CIENCIAS_BÁSICAS</t>
  </si>
  <si>
    <t>FACULTAD_CIENCIAS_DE_LA_EDUCACIÓN</t>
  </si>
  <si>
    <t>FACULTAD_CIENCIAS_AGRARIAS_AGROINDUSTRIA</t>
  </si>
  <si>
    <t>FACULTAD_BELLAS_ARTES_HUMANIDADES</t>
  </si>
  <si>
    <t>Orientar el desarrollo de la Universidad mediante el direccionamiento estratégico y visión compartida de la comunidad universitaria, a fin de lograr los objetivos misionales.</t>
  </si>
  <si>
    <t>Promover la calidad educativa de la Institución, mediante la administración de los programas de formación que ofrece la universidad en sus diferentes niveles, con el fin de permitir al egresado desempeñarse con idoneidad, ética y compromiso social.</t>
  </si>
  <si>
    <t>Fomentar y fortalecer las actividades de investigación e innovación en las actividades académicas y de extensión de la Institución, apoyando los grupos y semilleros de investigación los cuales contribuyen al crecimiento de las capacidades científicas y tecnológicas del País.</t>
  </si>
  <si>
    <t>Promover y facilitar la interacción con la sociedad contribuyendo a la satisfacción de sus demandas, mediante servicios especializados, programas de educación continuada y de proyección social.</t>
  </si>
  <si>
    <t>Administrar y ejecutar los recursos de la institución generando en los procesos mayor eficiencia y eficacia para dar una respuesta oportuna a los servicios demandados en el cumplimiento de las funciones misionales.</t>
  </si>
  <si>
    <t>Promover el bienestar de la comunidad universitaria, contribuyendo al desarrollo humano, social e intercultural de sus integrantes, en concordancia con la misión Institucional.</t>
  </si>
  <si>
    <t>Transformar y fortalecer las funciones de investigación, docencia, extensión y proyección social para su articulación en un ambiente multicultural y globalizado, con excelencia académica.</t>
  </si>
  <si>
    <t>Ejercer la evaluación y control sobre el desarrollo del quehacer institucional, de forma preventiva y correctiva, vigilando el cumplimiento de las disposiciones establecidas por la Ley y la Universidad.</t>
  </si>
  <si>
    <t>Garantizar el aseguramiento de la calidad institucional, mediante acciones permanentes de autoevalución  y  autorregulación, la implementación de diferentes sistemas de gestión y el mejoramiento de procesos, que promuevan la mejora continua, la satisfacción de los usuarios internos y externos y la consolidación de una cultura de calidad institucional.</t>
  </si>
  <si>
    <t>CALIFICACIÓN DEL RIESGO INHERENTE</t>
  </si>
  <si>
    <t>CASI SEGURO</t>
  </si>
  <si>
    <t>PROBABLE</t>
  </si>
  <si>
    <t>MEDIA-ALTA</t>
  </si>
  <si>
    <t>POSIBLE</t>
  </si>
  <si>
    <t>IMPROBABLE</t>
  </si>
  <si>
    <t>MEDIA-BAJA</t>
  </si>
  <si>
    <t>RARO</t>
  </si>
  <si>
    <t>MEDIO-BAJO</t>
  </si>
  <si>
    <t>MEDIO-ALTO</t>
  </si>
  <si>
    <t>INSIGNIFICANTE</t>
  </si>
  <si>
    <t>MENOR</t>
  </si>
  <si>
    <t>MAYOR</t>
  </si>
  <si>
    <t>CATASTROFICO</t>
  </si>
  <si>
    <r>
      <t>5. ALTA</t>
    </r>
    <r>
      <rPr>
        <sz val="8"/>
        <rFont val="Calibri"/>
        <family val="2"/>
        <scheme val="minor"/>
      </rPr>
      <t>:  Cuando su ocurrencia es casi segura</t>
    </r>
  </si>
  <si>
    <r>
      <t>4. MEDIA ALTA</t>
    </r>
    <r>
      <rPr>
        <sz val="8"/>
        <rFont val="Calibri"/>
        <family val="2"/>
        <scheme val="minor"/>
      </rPr>
      <t>:  Cuando su ocurrencia es probable</t>
    </r>
  </si>
  <si>
    <r>
      <t>1. BAJA</t>
    </r>
    <r>
      <rPr>
        <sz val="8"/>
        <rFont val="Calibri"/>
        <family val="2"/>
        <scheme val="minor"/>
      </rPr>
      <t>:  Cuando es rado que se presente o no se ha presentado</t>
    </r>
  </si>
  <si>
    <r>
      <t>5. ALTO</t>
    </r>
    <r>
      <rPr>
        <sz val="8"/>
        <rFont val="Calibri"/>
        <family val="2"/>
        <scheme val="minor"/>
      </rPr>
      <t>: Cuando las consecuencias del riesgo son catastroficas para la Universidad</t>
    </r>
  </si>
  <si>
    <r>
      <t>3. MEDIA</t>
    </r>
    <r>
      <rPr>
        <sz val="8"/>
        <rFont val="Calibri"/>
        <family val="2"/>
        <scheme val="minor"/>
      </rPr>
      <t>: Cuando su ocurrencia es posible</t>
    </r>
  </si>
  <si>
    <r>
      <t>2. MEDIO BAJA</t>
    </r>
    <r>
      <rPr>
        <sz val="8"/>
        <rFont val="Calibri"/>
        <family val="2"/>
        <scheme val="minor"/>
      </rPr>
      <t>:  Cuando su ocurrencia es improbable</t>
    </r>
  </si>
  <si>
    <r>
      <t>4. MEDIO  ALTO</t>
    </r>
    <r>
      <rPr>
        <sz val="8"/>
        <rFont val="Calibri"/>
        <family val="2"/>
        <scheme val="minor"/>
      </rPr>
      <t>: Cuando las consecuencias del riesgo son mayores para la Universidad</t>
    </r>
  </si>
  <si>
    <r>
      <t>3. MEDIO</t>
    </r>
    <r>
      <rPr>
        <sz val="8"/>
        <rFont val="Calibri"/>
        <family val="2"/>
        <scheme val="minor"/>
      </rPr>
      <t>: Cuando las consecuencias del riesgo son moderadas para la Universidad</t>
    </r>
  </si>
  <si>
    <r>
      <t>2. MEDIO BAJO</t>
    </r>
    <r>
      <rPr>
        <sz val="8"/>
        <rFont val="Calibri"/>
        <family val="2"/>
        <scheme val="minor"/>
      </rPr>
      <t>: Cuando las consecuencias del riesgo son tienen menor impacto.</t>
    </r>
  </si>
  <si>
    <r>
      <t>1. BAJO</t>
    </r>
    <r>
      <rPr>
        <sz val="8"/>
        <rFont val="Calibri"/>
        <family val="2"/>
        <scheme val="minor"/>
      </rPr>
      <t>: Cuando las consecuencias del riesgo son insignificantes .</t>
    </r>
  </si>
  <si>
    <t>FACTORES EXTERNOS</t>
  </si>
  <si>
    <t>Tecnologías</t>
  </si>
  <si>
    <t>Procesos de Comunicación</t>
  </si>
  <si>
    <t>Seguridad y Salud en el trabajo</t>
  </si>
  <si>
    <t>Se relacionan con el manejo de los recursos monetarios  respecto al presupuesto de la Universidad</t>
  </si>
  <si>
    <t>Afecta la imagen a Nivel Regional</t>
  </si>
  <si>
    <t xml:space="preserve"> Ocasiona faltas gravísimas o faltas graves</t>
  </si>
  <si>
    <t>Afecta la imagen a Nivel  local</t>
  </si>
  <si>
    <t>Genera impactos ambientales que afectan a más de una zona  de la Institución</t>
  </si>
  <si>
    <t>Genera impactos ambientales que afectan a una zona determinada de la Institución</t>
  </si>
  <si>
    <t>Afecta la imagen a Nivel unidad organizacional.</t>
  </si>
  <si>
    <t>Se ha presentado más de una vez en el último el año.</t>
  </si>
  <si>
    <t>Se presenta una vez en el último año.</t>
  </si>
  <si>
    <t>Se presentó una vez en los últimos 2 años</t>
  </si>
  <si>
    <t>menos de 1 en la vigencia</t>
  </si>
  <si>
    <t>Se presentó una vez en los últimos tres 3 años</t>
  </si>
  <si>
    <t>No se ha presentado</t>
  </si>
  <si>
    <t>No se ha presentado en los últimos 5 años</t>
  </si>
  <si>
    <t>No se ha presentado en los últimos 3 años</t>
  </si>
  <si>
    <t>FRANCISCO ANTORIO URIBE GOMEZ</t>
  </si>
  <si>
    <t>ORLANDO CAÑAS MORENO</t>
  </si>
  <si>
    <t>JAIRO ORDILIO TORRES MORENO</t>
  </si>
  <si>
    <t>YETSIKA NATALIA VILLA MONTES</t>
  </si>
  <si>
    <t>CARLOS HUMBERTO MONTOYA NAVARRETE</t>
  </si>
  <si>
    <t>LABORATORIO_GENÉTICA_MÉDICA</t>
  </si>
  <si>
    <t>LABORATORIO_AGUAS_ALIMENTOS</t>
  </si>
  <si>
    <t xml:space="preserve">LABORATORIO_ENSAYOS_NO_DESTRUCTIVOS_DESTRUCTIVOS </t>
  </si>
  <si>
    <t>LABORATORIO_ENSAYOS_PARA_EQUIPO_DE_AIRE_ACONDICIONADO</t>
  </si>
  <si>
    <t>LABORATORIO_DE_METROOLOGIA_DE_VARIABLES_ELECTRICAS</t>
  </si>
  <si>
    <t>MARCELA BOTERO ARBELAEZ</t>
  </si>
  <si>
    <t>JOSE LUIS TRISTANCHO REYES</t>
  </si>
  <si>
    <t>ALVARO HERNAN RESTREPO VICTORIA</t>
  </si>
  <si>
    <t>DIEGO PAREDES CUERVO</t>
  </si>
  <si>
    <t>GRUPO_INVESTIGACIÓN_AGUAS_SANEAMIENTO</t>
  </si>
  <si>
    <t>TIPO FACTOR</t>
  </si>
  <si>
    <t>FACTOR</t>
  </si>
  <si>
    <t>INTERNO</t>
  </si>
  <si>
    <t>EXTERNO</t>
  </si>
  <si>
    <t>Económicos</t>
  </si>
  <si>
    <t>AREAS INVOLUCRADAS EN EL MANEJO</t>
  </si>
  <si>
    <t>SI</t>
  </si>
  <si>
    <t>NO</t>
  </si>
  <si>
    <t>NO REQUIERE</t>
  </si>
  <si>
    <t>VOLUNTARIO</t>
  </si>
  <si>
    <t>Tipo</t>
  </si>
  <si>
    <t>Acción</t>
  </si>
  <si>
    <t>Áreas involucradas</t>
  </si>
  <si>
    <t>CUMPLIMIENTO_PARCIAL</t>
  </si>
  <si>
    <t>NO_CUMPLIDA</t>
  </si>
  <si>
    <t>Fecha de finalización de la acción</t>
  </si>
  <si>
    <t>VULNERABILIDAD
(Riesgo residual)</t>
  </si>
  <si>
    <t>Análisis de cumplimiento de la acción</t>
  </si>
  <si>
    <t>META</t>
  </si>
  <si>
    <t>No_existen</t>
  </si>
  <si>
    <t>Analisis de la eficacia de la acción</t>
  </si>
  <si>
    <t>LABORATORIO_ENSAYOS_PARA_EQUIPOS_ACONDICIONADORES_DE_AIRE</t>
  </si>
  <si>
    <t>ENRIQUE DEMESIO CASTAÑO ARIAS</t>
  </si>
  <si>
    <t>ALEXANDER MOLINA CABRERA</t>
  </si>
  <si>
    <t>OBJETIVOS</t>
  </si>
  <si>
    <t>ACCIONES</t>
  </si>
  <si>
    <t>NIVELES DE EXPOSICION</t>
  </si>
  <si>
    <t>RESPONSABLE</t>
  </si>
  <si>
    <t>UNIDAD ASOCIADA</t>
  </si>
  <si>
    <t>LIDER</t>
  </si>
  <si>
    <t>UNIDADES ORGANIZACIONALES ASOCIADAS A PROCESOS</t>
  </si>
  <si>
    <t>FACULTADES ASOCIADAS A PROCESOS</t>
  </si>
  <si>
    <t>LABORATORIO ASOCIADOS A PROCESOS</t>
  </si>
  <si>
    <t xml:space="preserve">No genera impactos ambientales </t>
  </si>
  <si>
    <t>Oportuno</t>
  </si>
  <si>
    <t>RESPONSABILIDAD</t>
  </si>
  <si>
    <t>No asignado</t>
  </si>
  <si>
    <t>Asignado</t>
  </si>
  <si>
    <t>No oportuno</t>
  </si>
  <si>
    <t>PERIODICIDAD</t>
  </si>
  <si>
    <t>EVAL_PERIODICIDAD</t>
  </si>
  <si>
    <t>Anual</t>
  </si>
  <si>
    <t>Semestral</t>
  </si>
  <si>
    <t>Trimestral</t>
  </si>
  <si>
    <t>Bimestral</t>
  </si>
  <si>
    <t>Mensual</t>
  </si>
  <si>
    <t>Quincenal</t>
  </si>
  <si>
    <t>Semanal</t>
  </si>
  <si>
    <t>Diaria</t>
  </si>
  <si>
    <t>No definida</t>
  </si>
  <si>
    <t>NIVEL</t>
  </si>
  <si>
    <t>VALOR</t>
  </si>
  <si>
    <t>Descripción del Control Existente
(Máximo 3 controles)</t>
  </si>
  <si>
    <t xml:space="preserve">Descripción </t>
  </si>
  <si>
    <t>1</t>
  </si>
  <si>
    <t>EFECTIVIDAD</t>
  </si>
  <si>
    <t>Aplicados_Confiables_No_Documentados</t>
  </si>
  <si>
    <t>Aplicados_Confiables_Documentados</t>
  </si>
  <si>
    <t>Aplicativo / software</t>
  </si>
  <si>
    <t>NIVEL_AUTOMAT</t>
  </si>
  <si>
    <t>Manual</t>
  </si>
  <si>
    <t>Semiautomatico</t>
  </si>
  <si>
    <t>Automatico</t>
  </si>
  <si>
    <t>Confiables_No_aplicados</t>
  </si>
  <si>
    <t>Se asocian con la seguridad y salud en el trabajo</t>
  </si>
  <si>
    <t>Afecta el cumplimiento de la misión y la visión Institucional</t>
  </si>
  <si>
    <t>Afecta la operación de la Institución
  Más de 2 día
Afecta la operación del proceso, un trámite o un servicio por mas de 3 días</t>
  </si>
  <si>
    <t>Estados financieros que no reflejan la situación de la entidad
Dictamen de abstención por la CGR</t>
  </si>
  <si>
    <t>Intervención por parte del Ministerio de Educación Nacional o cualquier otro organo de control o supervisión
Hallazgos con incidencia penal parte de la CGR
Fallos judiciales en contra de los intereses de la Universidad
Incumplimiento contractual o legal que genere indemnizaciones o sanciones economicas para la Universidad por más de 100 SMLMV
Incumplimiento total de una norma reguladora externa o interna</t>
  </si>
  <si>
    <t>Afecta los Sistemas de Información de la institución  más de 1 día
Afecta los Sistemas de Información de un proceso por más de 2 día</t>
  </si>
  <si>
    <t>Cuando la criticidad de los Activos de Información es Alta</t>
  </si>
  <si>
    <t>Ocasiona delitos  contra  la  
administración pública 
Ocasiona detrimentro patrimonial</t>
  </si>
  <si>
    <t>Cuando se cataloga en el mapa de calor del SST Sin Valorar</t>
  </si>
  <si>
    <t xml:space="preserve">Genera impactos ambientales que afectan a la Universidad y la  zona de influencia de la Universidad </t>
  </si>
  <si>
    <t>Se viola un derecho colectivo</t>
  </si>
  <si>
    <t>Afecta el cumplimiento de los Pilares Estratégicos institucionales del PDI
Afecta el cumplimiento de los objetivos de los procesos institucionales</t>
  </si>
  <si>
    <t>Afecta la operación de la Institución por  1 dia
Afecta la operación del  proceso, un trámite o un servicio por 2  dias</t>
  </si>
  <si>
    <t>Estados financieros con observaciones que no afectan la situación de la entidad
Dictamen con salvedades por la CGR</t>
  </si>
  <si>
    <t>Sanción por parte del Ministerio de Educación Nacional, un organo de control o de supervisión con sancion económica
Hallazgos con incidencia disciplinaria y fiscal parte de la CGR
Procesos judiciales en contra de los intereses de la Universidad
Incumplimiento contractual o legal que genere indemnizaciones o sanciones economicas para la Universidad entre 50 y 100 SMLMV
Incumplimiento total de una norma reguladora externa o interna</t>
  </si>
  <si>
    <t>Afecta los Sistemas de Información de la institución menos de 1 día
Afecta los Sistemas de Información de un proceso por 1 día</t>
  </si>
  <si>
    <t>NA</t>
  </si>
  <si>
    <t>Cuando se cataloga en el mapa de calor del SST como Crítico</t>
  </si>
  <si>
    <t>Genera impactos ambientales que afectan a la Universidad</t>
  </si>
  <si>
    <t xml:space="preserve">Afecta el cumplimiento de   los programas del  PDI
Afecta el cumplimiento de los objetivos de 
las Unidades Organizacionales </t>
  </si>
  <si>
    <t>Afecta la operación de la Institución por  menos de 1 dia
Afecta la operación de un proceso, un trámite o un servicio por  un día</t>
  </si>
  <si>
    <t>Estados financieros con errores sin ninguna incidencia
Dictamen sin salvedades por la CGR, pero con más de 10 hallazgos contables</t>
  </si>
  <si>
    <t>Sanciones administrativas sin repercursión economica
Denuncias interpuestas ante 
Ministerio de Educación Nacional, un organo de control o de supervisión que generen investigaciones o  indagaciones preliminares  
Conciliaciones extrajudiciales
Incumplimiento contractual o legal que genere indemnizaciones o sanciones economicas para la Universidad entre 25 y 50 SMLMV</t>
  </si>
  <si>
    <t>Afecta los Sistemas de Información de un proceso por mas de 6 horas</t>
  </si>
  <si>
    <t>Cuando la criticidad de los Activos de Información es Media</t>
  </si>
  <si>
    <t xml:space="preserve"> Ocasiona faltas  leves
Vulnera los valores y principios institucionales</t>
  </si>
  <si>
    <t>Cuando se cataloga en el mapa de calor del SST  como Importante</t>
  </si>
  <si>
    <t xml:space="preserve">Se viola un derecho colectivo ó Afecta los DDHH de 2 a  5 miembros de la comunidad universitaria/ </t>
  </si>
  <si>
    <t>Afecta el cumplimiento de los proyectos del PDI
Afecta el cumplimiento de los objetivos Procedimientos</t>
  </si>
  <si>
    <t>Afecta la operación de un proceso, un trámite o un servicio  por medio día</t>
  </si>
  <si>
    <t>Estados financieros con errores sin ninguna incidencia 
Dictamen sin salvedades por la CGR, pero entre 5 y 10 hallazgos contables</t>
  </si>
  <si>
    <t>Quejas y reclamos  interpuestas ante 
Ministerio de Educación Nacional, un organo de control o de supervisión o en el sistema PQRS de la Universidad
Hallazgos sin incidencia por parte de la CGR
Incumplimiento contractual o legal que genere indemnizaciones o sanciones economicas para la Universidad menor a 25 SMLMV</t>
  </si>
  <si>
    <t>Afecta los Sistemas de Información de un proceso por entre 2 horas y 6 horas</t>
  </si>
  <si>
    <t>Cuando se cataloga en el mapa de calor del SST  como Moderado</t>
  </si>
  <si>
    <t>Afecta el cumplimiento de los planes operativos del PDI  
Afecta el cumplimiento de los Planes de Trabajo de las unidades organizacionales</t>
  </si>
  <si>
    <t>Afecta la operación de un proceso, un trámite o un servicio  por menos de medio dia</t>
  </si>
  <si>
    <t>Estados financieros con errores sin ninguna incidencia 
Dictamen sin salvedades por la CGR, pero con menos de 5 hallazgos contables</t>
  </si>
  <si>
    <t>Hallazgos de auditorias internas o externas
Incumplimiento contractual o legal que no genere sanciones economicas a la Universidad</t>
  </si>
  <si>
    <t>Afecta los Sistemas de Información de un proceso por menos de 2 horas</t>
  </si>
  <si>
    <t>Cuando la criticidad de los Activos de Información es Baja</t>
  </si>
  <si>
    <t>Cuando se cataloga en el mapa de calor del SST  como Bajo</t>
  </si>
  <si>
    <t xml:space="preserve"> Ha ocurrido más de una vez en los últimos 3  años</t>
  </si>
  <si>
    <t xml:space="preserve"> Ha ocurrido más de una vez en los  últimos 3  años</t>
  </si>
  <si>
    <t xml:space="preserve"> Ha ocurrido una vez en los  últimos 3 años</t>
  </si>
  <si>
    <t xml:space="preserve"> Ha ocurrido una vez en los  últimos 3  años</t>
  </si>
  <si>
    <t xml:space="preserve"> Ha ocurrido  en los  últimos 4  años</t>
  </si>
  <si>
    <t xml:space="preserve"> Ha ocurrido en los últimos 5 años</t>
  </si>
  <si>
    <t xml:space="preserve"> Ha ocurrido  en los  últimos 5  años</t>
  </si>
  <si>
    <t>OEC</t>
  </si>
  <si>
    <t>UNIDAD ORGANIZACIONALQUE DILIGENCIA EL MAPA DE RIESGO</t>
  </si>
  <si>
    <t>ORGANISMO DE EVALUACION DE LA CONFORMIDAD (Laboratorios de ensayo, calibración y QLCT) QUE DILIGENCIA EL MAPA DE RIESGO</t>
  </si>
  <si>
    <t>Calificación</t>
  </si>
  <si>
    <t>2</t>
  </si>
  <si>
    <t>3 - 4</t>
  </si>
  <si>
    <t>5</t>
  </si>
  <si>
    <r>
      <rPr>
        <b/>
        <sz val="8"/>
        <rFont val="Calibri"/>
        <family val="2"/>
        <scheme val="minor"/>
      </rPr>
      <t xml:space="preserve">Control Inexistente: </t>
    </r>
    <r>
      <rPr>
        <sz val="8"/>
        <rFont val="Calibri"/>
        <family val="2"/>
        <scheme val="minor"/>
      </rPr>
      <t>Cuando no existe el control.</t>
    </r>
  </si>
  <si>
    <r>
      <rPr>
        <b/>
        <sz val="8"/>
        <rFont val="Calibri"/>
        <family val="2"/>
        <scheme val="minor"/>
      </rPr>
      <t xml:space="preserve">Control Fuerte:  </t>
    </r>
    <r>
      <rPr>
        <sz val="8"/>
        <rFont val="Calibri"/>
        <family val="2"/>
        <scheme val="minor"/>
      </rPr>
      <t>Se considera que el diseño del control es adecuado y por tanto es eficaz para mitigar o prevenir el riesgo, por lo tanto es efectivo.</t>
    </r>
  </si>
  <si>
    <r>
      <rPr>
        <b/>
        <sz val="8"/>
        <rFont val="Calibri"/>
        <family val="2"/>
        <scheme val="minor"/>
      </rPr>
      <t xml:space="preserve">Control Débil:  </t>
    </r>
    <r>
      <rPr>
        <sz val="8"/>
        <rFont val="Calibri"/>
        <family val="2"/>
        <scheme val="minor"/>
      </rPr>
      <t>El control no ha sido diseñado adecuadamente y su eficacia no es confiable para mitigar o prevenir el riesgo, por lo tanto no es Efectivo.</t>
    </r>
  </si>
  <si>
    <t>La calificación del control resulta del promedio ponderado de las caracteristicas de la evaluación de los controles asociados al riesgo</t>
  </si>
  <si>
    <t>GRAVE
Riesgos con calificación superior o igual a 36</t>
  </si>
  <si>
    <t>LEVE
Riesgos con calificación inferior o igual a 10</t>
  </si>
  <si>
    <r>
      <rPr>
        <b/>
        <sz val="8"/>
        <rFont val="Calibri"/>
        <family val="2"/>
        <scheme val="minor"/>
      </rPr>
      <t xml:space="preserve">Control Aceptable: </t>
    </r>
    <r>
      <rPr>
        <sz val="8"/>
        <rFont val="Calibri"/>
        <family val="2"/>
        <scheme val="minor"/>
      </rPr>
      <t>Se considera que el diseño de control es adecuado, sin embargo su eficacia tiene un nivel de confianza medio para mitigar o prevenir el riesgo, sigue siendo efectivo.</t>
    </r>
  </si>
  <si>
    <t>MODERADO
Riesgos con calificación entre 12 y 32</t>
  </si>
  <si>
    <t>UNIDAD RESPONSABLE QUE DILIGENCIA EL MAPA DE RIESGO</t>
  </si>
  <si>
    <t>Regularmente_confiables</t>
  </si>
  <si>
    <t>Software/aplicativo asociado</t>
  </si>
  <si>
    <t>Responsable (Cargo)</t>
  </si>
  <si>
    <t>Propósito</t>
  </si>
  <si>
    <r>
      <t>Tipo de riesgo
(Descriptor)</t>
    </r>
    <r>
      <rPr>
        <sz val="8"/>
        <rFont val="Arial"/>
        <family val="2"/>
      </rPr>
      <t xml:space="preserve"> </t>
    </r>
  </si>
  <si>
    <t>Están relacionados con la percepción y la confianza por parte de la comunidad universitaria y ciudadanía. Estos pueden derivarse de acción de terceros que afectan mediante rumores o propaganda negativa la imagen de la Universidad.</t>
  </si>
  <si>
    <t>Calificación  Efectividad</t>
  </si>
  <si>
    <t>Propósito de control</t>
  </si>
  <si>
    <t>CALIFICACIÓN DEL CONTROL</t>
  </si>
  <si>
    <t>FÓRMULA</t>
  </si>
  <si>
    <t>GESTIÓN_AMBIENTAL (VICERRECTORIA INVESTIGACIONES, INNOVACIÓN Y EXTENSIÓN)</t>
  </si>
  <si>
    <t>Afecta los recursos de la entidad en más del 3%</t>
  </si>
  <si>
    <t>Afecta los recursos de la entidad entre el  3% y 2%</t>
  </si>
  <si>
    <t>Afecta los recursos de la entidad entre el 2% y el 1%</t>
  </si>
  <si>
    <t>Afecta los recursos de la entidad entre el 1% y 0,5%</t>
  </si>
  <si>
    <t>Afecta los recursos de la entidad en menos 0,5%</t>
  </si>
  <si>
    <t>Se hará a través del formato "seguimiento", y podrá ser realizada a través de procesos de autoevaluación, auditorías de calidad, evaluación de la Oficina de Control y auditorías externas por parte de organismo certificadores, entes de control u otro que lo requiera.</t>
  </si>
  <si>
    <t>Cargo Planta /
Transitorio / 
Contratista</t>
  </si>
  <si>
    <t xml:space="preserve">Estado del Control </t>
  </si>
  <si>
    <t>CARLOS FERNANDO CASTAÑO MONTOYA</t>
  </si>
  <si>
    <t>Fortalecer la relación de la Universidad con sus egresados, a través de la participación en el desarrollo de actividades que permitan la retroalimentación, el seguimiento continuo y sistemático y el desarrollo de un portafolio de servicios y beneficios acordes al entorno laboral y social.</t>
  </si>
  <si>
    <t>Nivel De Automatización</t>
  </si>
  <si>
    <t xml:space="preserve">Responsabilidad </t>
  </si>
  <si>
    <t>DISEÑO DEL CONTROL
(40%)</t>
  </si>
  <si>
    <t>EFICACIA
(60%)</t>
  </si>
  <si>
    <t>Periodicidad de aplicación</t>
  </si>
  <si>
    <r>
      <t xml:space="preserve">Clase: </t>
    </r>
    <r>
      <rPr>
        <sz val="8"/>
        <rFont val="Calibri"/>
        <family val="2"/>
        <scheme val="minor"/>
      </rPr>
      <t>determine qué clase de riesgo es el identificado, de acuerdo a la siguiente clasificación: Estratégico, Imagen, Operacional, Financiero, Contable,  Cumplimiento, Tecnología, Información,  Corrupción,  Ambiental, Derechos Humanos.</t>
    </r>
  </si>
  <si>
    <r>
      <t xml:space="preserve">IMPACTO: </t>
    </r>
    <r>
      <rPr>
        <sz val="8"/>
        <rFont val="Calibri"/>
        <family val="2"/>
        <scheme val="minor"/>
      </rPr>
      <t>Forma en la cual el riesgo afecta los resultados del proceso (se asocia las consecuencias)</t>
    </r>
  </si>
  <si>
    <t>Para el analisis de riesgos se recomienda el uso de la hoja nombrada como ESCALA</t>
  </si>
  <si>
    <r>
      <t xml:space="preserve">Nota: </t>
    </r>
    <r>
      <rPr>
        <sz val="8"/>
        <rFont val="Calibri"/>
        <family val="2"/>
        <scheme val="minor"/>
      </rPr>
      <t xml:space="preserve">Cada proceso deberá individualizar la escala de calificación del riesgo basado en información objetiva y/o datos históricos.
Para el analisis de riesgos se recomienda el uso de la hoja nombrada como ESCALA
</t>
    </r>
  </si>
  <si>
    <r>
      <rPr>
        <b/>
        <sz val="8"/>
        <rFont val="Calibri"/>
        <family val="2"/>
        <scheme val="minor"/>
      </rPr>
      <t>Evaluacion del diseño:</t>
    </r>
    <r>
      <rPr>
        <sz val="8"/>
        <rFont val="Calibri"/>
        <family val="2"/>
        <scheme val="minor"/>
      </rPr>
      <t xml:space="preserve">
 -  Nivel de automatizacion   se define si el control es Automático (soportado en aplicativos),  Semiautomatico (Soportado en hojas de calculo o bases de datos),  manua (no tiene mediación de TIC)
 - Responsabiidad frente al control:  se define si el control esta asignado a un cargo especifico.
- Periodicidad del Control:  se evalua si el control es oportuno de acuerdo a la probabilidad del riesgos y las causas asociadas.
-  Propósito del control :  se define si el control es Detectivo (se diseñan para identificar si resultados indeseables han ocurrido después de un acontecimiento) o 
Preventivo (están diseñados para evitar o limitar la posibilidad de materialización de un riesgo)</t>
    </r>
  </si>
  <si>
    <r>
      <rPr>
        <b/>
        <sz val="8"/>
        <rFont val="Calibri"/>
        <family val="2"/>
        <scheme val="minor"/>
      </rPr>
      <t>Evaluacion de la eficacia:</t>
    </r>
    <r>
      <rPr>
        <sz val="8"/>
        <rFont val="Calibri"/>
        <family val="2"/>
        <scheme val="minor"/>
      </rPr>
      <t xml:space="preserve">
- No existe
- Regularmente confiables
-Confiables, No aplicados
- Aplicados, confiables, No documentados
-Aplicados, confiables documentados</t>
    </r>
  </si>
  <si>
    <t xml:space="preserve">Efectividad </t>
  </si>
  <si>
    <t xml:space="preserve">De acuerdo a los nivel de exposición del riesgo, se establecerá si corresponde: </t>
  </si>
  <si>
    <t>-  Plan de mitigación, para lo cual deberá  emplear el formato de Plan de mitigación</t>
  </si>
  <si>
    <t>- Recursos asignados en el presupuesto
- Relación costo - beneficio
- Accion que conlleve a "Compartir" se deberá concertar previamente con la dependencia involucrada.
- Accion que conlleve a "Transferir" se deberá concertar previamiente con la entidad involucrada y contar con las autorizaciones administrativas pertinentes.</t>
  </si>
  <si>
    <t xml:space="preserve"> 4 veces en la vigencia</t>
  </si>
  <si>
    <t xml:space="preserve"> De 3 a 2 veces en la vigencia</t>
  </si>
  <si>
    <t>Ha ocurrido 1 vez en la vigencia</t>
  </si>
  <si>
    <t>FACULTAD_DE_CIENCIAS_EMPRESARIALES</t>
  </si>
  <si>
    <t>Versión</t>
  </si>
  <si>
    <t>Fecha</t>
  </si>
  <si>
    <t>Página</t>
  </si>
  <si>
    <t>1  de 3</t>
  </si>
  <si>
    <t>2 de 3</t>
  </si>
  <si>
    <t>3 de 3</t>
  </si>
  <si>
    <t>SGC-FOR-011-02</t>
  </si>
  <si>
    <t>SGC-FOR-011-03</t>
  </si>
  <si>
    <t>PILAR PDI</t>
  </si>
  <si>
    <t>EXCELENCIA_ACADÉMICA_PARA_LA_FORMACIÓN_INTEGRAL</t>
  </si>
  <si>
    <t>CREACIÓN_GESTIÓN_Y_TRANSFERENCIA_DEL_CONOCIMIENTO</t>
  </si>
  <si>
    <t>MARTA LEONOR MARULANDA ÁNGEL</t>
  </si>
  <si>
    <t>GESTIÓN_DEL_CONTEXTO_Y_VISIBILIDAD_NACIONAL_E_INTERNACIONAL</t>
  </si>
  <si>
    <t>FRANCISCO ANTONIO URIBE GÓMEZ</t>
  </si>
  <si>
    <t>GESTIÓN_Y_SOSTENIBILIDAD_INSTITUCIONAL</t>
  </si>
  <si>
    <t>BIENESTAR_INSTITUCIONAL_CALIDAD_DE_VIDA_E_INCLUSIÓN_EN_CONTEXTOS_UNIVERSITARIOS</t>
  </si>
  <si>
    <t>DIANA PATRICIA GÓMEZ BOTERO</t>
  </si>
  <si>
    <t>Transformar los procesos educativos  para la  consolidación de  una cultura institucional orientada a la calidad y excelencia académica.</t>
  </si>
  <si>
    <t>Fomentar  y fortalecer la Creación, Gestión y transferencia del conocimiento.</t>
  </si>
  <si>
    <t>Fortalecer la gestión del contexto para lograr mayor impacto y visibilidad regional, nacional e internacional.</t>
  </si>
  <si>
    <t>Administrar y gestionar los recursos físicos, ambientales, tecnológicos, humanos y financieros orientados al desarrollo y la sostenibilidad institucional.</t>
  </si>
  <si>
    <t>Contribuir a la formación integral,  el desarrollo social e intercultural y el acompañamiento integral, así como promover el ejercicio colectivo de la responsabilidad social aportando al mejoramiento de la calidad de vida de la comunidad universitaria.</t>
  </si>
  <si>
    <t>OBJETIVO</t>
  </si>
  <si>
    <t>Cuatrimestral</t>
  </si>
  <si>
    <t>ADMISIONES_REGISTRO_Y_CONTROL_ACADÉMICO</t>
  </si>
  <si>
    <t>GESTIÓN_DEL_TALENTO_HUMANO</t>
  </si>
  <si>
    <t>GESTIÓN_DE_TECNOLOGÍAS_INFORMÁTICAS_Y_SISTEMAS_DE_INFORMACIÓN</t>
  </si>
  <si>
    <t>RECURSOS_INFORMÁTICOS_Y_EDUCATIVOS_CRIE</t>
  </si>
  <si>
    <t>GLORIA INÉS HINCAPIÉ</t>
  </si>
  <si>
    <t>LABORATORIO_DE_METROLOGIA_DE_VARIABLES_ELECTRICAS</t>
  </si>
  <si>
    <t>JUAN PABLO TRUJILLO LEMUS</t>
  </si>
  <si>
    <t>CECILIA LUCA ESCOBAR VEKEMAN</t>
  </si>
  <si>
    <t>GIOVANNI GARCÍA CASTRO</t>
  </si>
  <si>
    <t>VALENTINA KALLEWAARD ECHEVERRI</t>
  </si>
  <si>
    <t>CAROLINA CUARTAS</t>
  </si>
  <si>
    <t>Análisis de la medición</t>
  </si>
  <si>
    <t>Análisis de la aplicación del control existente</t>
  </si>
  <si>
    <t>Medio  Ambiental</t>
  </si>
  <si>
    <t>Una vez ubicados los riesgos en la matriz de riesgos inherente, se evaluan el dissño y la eficacia de los controles asociados a los riesgos, con el fin de determinar la posición del riesgo en la matriz de riesgo residual.</t>
  </si>
  <si>
    <t>El riesgo residual resulta de cruzar el resultado de la matriz de riesgo inherente con la efectividad de los controles asociados al riesgo identificado</t>
  </si>
  <si>
    <t xml:space="preserve">-  Acciones preventivas de acuerdo al tipo de tratamiento, para lo cual deberá  seguir el procedimiento de toma de acciones código SGC-PRO-006 </t>
  </si>
  <si>
    <t>Se deberá implementar inmediatamente las acciones preventivas que conlleven a evitar, reducir, transferir o compartir el riesgo de acuerdo al procedimiento de toma de acciones SGC-PRO-006 del Sistema Integral de Gestión.
Las acciones preventivas tomadas deberán conllevar a implementar nuevos controles que prevengan la materialización del riesgo y a mitigar el impacto.
Se debe implementar el plan de mitigación frente a a estos riesgos.</t>
  </si>
  <si>
    <t>Se deberá implementaracciones preventivas que conlleven a reducir, transferir o compartir el riesgo de acuerdo al procedimiento de toma de acciones SGC-PRO-006 del Sistema Integral de Gestión. 
Se deberá implementar acciones preventivas que conlleven a mejorar el diseño o eficacia de los controles existentes. 
La implementación de un plan de mitigación estará sujeto a las necesidades del usuario de la metodología</t>
  </si>
  <si>
    <t>FACTORES DE RIESGO</t>
  </si>
  <si>
    <t>DEFINICIÓN</t>
  </si>
  <si>
    <t>Incluye seguridad y salud en el
trabajo.
Se analiza posible dolo e
intención frente a la corrupción.</t>
  </si>
  <si>
    <t>Hurto de activos.</t>
  </si>
  <si>
    <t>Interno</t>
  </si>
  <si>
    <t>Posibles comportamientos no éticos de los empleados.</t>
  </si>
  <si>
    <t>Fraude interno (corrupción, soborno).</t>
  </si>
  <si>
    <t>No se cuenta con las competencias laborales para el cargo</t>
  </si>
  <si>
    <t>Evento relacionado con la pérdida de información atendida o registrada en los sistemas de información.</t>
  </si>
  <si>
    <t>Intrusión en página web.</t>
  </si>
  <si>
    <t>Intrusión en aplicativos.</t>
  </si>
  <si>
    <t>Daño en los sistemas de información.</t>
  </si>
  <si>
    <t>Inversiones con rendimientos financieros por debajo de lo esperado</t>
  </si>
  <si>
    <t>Disminución en los ingresos presupuestados</t>
  </si>
  <si>
    <t>Errores en la proyección presupuestal de ingresos y gastos</t>
  </si>
  <si>
    <t>Eventos relacionados con la ausencia de procedimientos o lineamientos que orienten el desarrollo de las acciones al interior de la Institución</t>
  </si>
  <si>
    <t>Ausencia de procedimientos o reglamentación en temas específicos</t>
  </si>
  <si>
    <t xml:space="preserve">Desactualización de procedimientos </t>
  </si>
  <si>
    <t>Falta de capacitación o socialización de procedimientos y reglamentaciones</t>
  </si>
  <si>
    <t>Uso inadecuado de la información.</t>
  </si>
  <si>
    <t>Ausencia de canales de información o comunicación</t>
  </si>
  <si>
    <t>Caída de redes</t>
  </si>
  <si>
    <t>Fallas en el diseño y/o funcionamiento de los aplicativos.</t>
  </si>
  <si>
    <t>Daño de equipos</t>
  </si>
  <si>
    <t>Eventos relacionados con la infraestructura física de la entidad.</t>
  </si>
  <si>
    <t>Derrumbes</t>
  </si>
  <si>
    <t>Incendios</t>
  </si>
  <si>
    <t>Inundaciones</t>
  </si>
  <si>
    <t>Daños a activos fijos</t>
  </si>
  <si>
    <t>Mala planeación de la infrastructura fisica</t>
  </si>
  <si>
    <t>Situaciones de incertidumbre debido a los cambios producidos por la situación económica del sector.</t>
  </si>
  <si>
    <t>Cambios en políticas de financiación nacional para el sector</t>
  </si>
  <si>
    <t>Disminución de la inversión</t>
  </si>
  <si>
    <t>Cambios en las variables macroeconomicas que impacten el presupuesto.</t>
  </si>
  <si>
    <t xml:space="preserve">Afectación o ausencia que tiene su origen en una situación de tipo social o cultural de la sociedad. </t>
  </si>
  <si>
    <t>Condiciones económicas</t>
  </si>
  <si>
    <t>Falta acceso a la educación</t>
  </si>
  <si>
    <t>Ambiente social y familiar</t>
  </si>
  <si>
    <t>Ambiente frustante</t>
  </si>
  <si>
    <t>Disturbios/desorden social que afecte la seguridad, tranquilidad, moralidad y salud pública.</t>
  </si>
  <si>
    <t>Alteración del orden publico/vandalismo</t>
  </si>
  <si>
    <t>Ruidos excesivos/gritos.</t>
  </si>
  <si>
    <t>Concentración de grupos de personas sin medidas de bio-seguridad</t>
  </si>
  <si>
    <t>Afectación/incumplimiento de las obligaciones legales, normativas, politicas externas.</t>
  </si>
  <si>
    <t>No cumplimiento de una ley, norma, políticas.</t>
  </si>
  <si>
    <t>Desconocimiento u omisión de una ley, norma, politica.</t>
  </si>
  <si>
    <t>Eventos relacionados con la
infraestructura tecnológica.</t>
  </si>
  <si>
    <t>Caída de redes.</t>
  </si>
  <si>
    <t>Cambios tecnologicos a gran escala.</t>
  </si>
  <si>
    <t>Manejo de información a cargo de terceros (Servidores)</t>
  </si>
  <si>
    <t>Medio  Ambientales</t>
  </si>
  <si>
    <t>Eventos ocasionados de forma natural o por acción humana donde se produzca daño en el medio ambiente y a la institución.</t>
  </si>
  <si>
    <t>Naturales: tanto físicos (Vendavales, Terremotos) como biológicos (proliferación de algas, plagas…).</t>
  </si>
  <si>
    <t>Actos mal intencionados de terceros.</t>
  </si>
  <si>
    <t>Eventos relacionados con la ausencia de una comunicación asertiva enfocada en la misión y visión de la organización.</t>
  </si>
  <si>
    <t>Afectación a la Seguridad Salud en el Trabajo</t>
  </si>
  <si>
    <t>Externo</t>
  </si>
  <si>
    <t>Disputas y riñas en público.</t>
  </si>
  <si>
    <t>TIPO DE FACTOR</t>
  </si>
  <si>
    <t xml:space="preserve"> Situaciones que pueden perjudicar los resultados operativos esperados y generar, como consecuencia, una carga financiera más elevada e impactos en la gestión presupuestal</t>
  </si>
  <si>
    <t>Infrastructura tecnológica desactualizada.</t>
  </si>
  <si>
    <t>Eventos relacionados con la
infraestructura tecnológica de
la Institución.</t>
  </si>
  <si>
    <t>RECURSOS_INFORMÁTICOS_EDUCATIVOS</t>
  </si>
  <si>
    <t>VICERRECTORIA_ADMINISTRATIVA_FINANCIERA</t>
  </si>
  <si>
    <t>VICERRECTORÍA_DE_RESPONSABILIDAD_SOCIAL_BIENESTAR_UNIVERSITARIO</t>
  </si>
  <si>
    <t>VICERRECTORÍA_INVESTIGACIÓN_INNOVACIÓN_EXTENSIÓN</t>
  </si>
  <si>
    <t>DIANA PATRICIA GOMEZ BOTERO</t>
  </si>
  <si>
    <t>MARTHA LEONOR MARULANDA ANGEL</t>
  </si>
  <si>
    <t>VICERRECTORÍA_RESPONSABILIDAD_SOCIAL_Y_BIENESTAR_UNIVERSITARIO</t>
  </si>
  <si>
    <t>VICERRECTORÍA_INVESTIGACIONES_INNOVACIÓN_Y_EXTENSIÓN</t>
  </si>
  <si>
    <t>UNIDAD ORGANIZACIONAL/ ÁREA</t>
  </si>
  <si>
    <t>NOMBRE DEL PROCESO O PILAR DEL PDI</t>
  </si>
  <si>
    <t>MAPA INSTITUCIONAL</t>
  </si>
  <si>
    <t>INTITUCIONAL</t>
  </si>
  <si>
    <t>RESPONSABLE APROBACIÓN DEL RIESGO</t>
  </si>
  <si>
    <t>VICERRECTORÍA_ACADÉMICA_PDI</t>
  </si>
  <si>
    <t>VICERRECTORÍA_INVESTIGACIONES_INNOVACIÓN_Y_EXTENSIÓN_PDI</t>
  </si>
  <si>
    <t>PLANEACIÓN_PDI</t>
  </si>
  <si>
    <t>VICERRECTORÍA_RESPONSABILIDAD_SOCIAL_Y_BIENESTAR_UNIVERSITARIO_PDI</t>
  </si>
  <si>
    <t>NOMBRES PDI</t>
  </si>
  <si>
    <t>VICERRECTORÍA_ADMINISTRATIVA_FINANCIERA_PDI</t>
  </si>
  <si>
    <t>LEONEAL ARIAS MONTOYA</t>
  </si>
  <si>
    <t>LEONEL ARIAS MONTOYA</t>
  </si>
  <si>
    <t>FACULTAD_MECÁNICA_APLICADA</t>
  </si>
  <si>
    <t>EDGAR ALONSON SAZALAR MARIN</t>
  </si>
  <si>
    <t>EDGAR ALONSO SALAZAR MARÍN</t>
  </si>
  <si>
    <t>JORGE AUGUSTO MONTOYA ARANGO</t>
  </si>
  <si>
    <t>JUAN MAURICIO CASTAÑO ROJAS</t>
  </si>
  <si>
    <t>CUMPLIMIENTO_TOTAL</t>
  </si>
  <si>
    <t>Pendiente Evaluación de eficacia</t>
  </si>
  <si>
    <t>Sin evaluación de eficiacia por no cumplimiento de la acción</t>
  </si>
  <si>
    <t>Eficaz</t>
  </si>
  <si>
    <t>No eficaz</t>
  </si>
  <si>
    <t>PRIORIDAD
INICIAL 
(Riesgo inherente)</t>
  </si>
  <si>
    <t>CLASE_RIESGO</t>
  </si>
  <si>
    <t>Seguridad_y_Salud_en_el_Trabajo</t>
  </si>
  <si>
    <t>Detectivo</t>
  </si>
  <si>
    <t>Preventivo</t>
  </si>
  <si>
    <t xml:space="preserve">Directrices administrativas no soportadas en análisis financieros. </t>
  </si>
  <si>
    <t>Aprobación de normas y leyes gubernamentales que le generan mayor obligación a la institución o cambios en el funcionamiento.</t>
  </si>
  <si>
    <t>Disminución en el recaudo de los recursos apropiados en el presupuesto de la Universidad aprobado por el Consejo Superior.</t>
  </si>
  <si>
    <t xml:space="preserve">Desfinanciación del presupuesto de la Universidad </t>
  </si>
  <si>
    <t>Desfinanciación del presupuesto de la Universidad por la expedición de normas de entes internos (Consejo Superior, Consejo Académico) y externos (Gobierno y Congreso) que impactan directamente al presupuesto de gastos de la Universidad o por un menor recaudo que no permita garantizar los compromisos adquiridos</t>
  </si>
  <si>
    <t>Modificaciones presupuestales (Reducciones, traslados y  aplazamientos) que permitan atender prioritariamente los gastos de funcionamiento y las normas de Ley.
Déficit presupuestal constituido por los compromisos legalmente adquiridos que han surtido todo el trámite presupuestal, pero no hay recursos disponibles para su pago con cargo al presupuesto del año en que se originaron.</t>
  </si>
  <si>
    <t>Monitoreo al recaudo de ingresos que soporte el presupuesto aprobado por el Consejo Superior</t>
  </si>
  <si>
    <t>Monitoreo a la ejecución presupuestal de gastos aprobado por el Consejo Superior</t>
  </si>
  <si>
    <t>Líder de Gestión Contable</t>
  </si>
  <si>
    <t>Líder de Gestión de Presupuesto</t>
  </si>
  <si>
    <t xml:space="preserve">Equilibrio Financiero = Ingresos totales / Gastos Totales </t>
  </si>
  <si>
    <t>&gt;=1</t>
  </si>
  <si>
    <t xml:space="preserve">Cambio de normatividad por parte de MinCiencias, relacionada al modelo de medición. </t>
  </si>
  <si>
    <t xml:space="preserve">Falta de financiación externa o interna para el fortalecimiento de los Grupos de Investigación. </t>
  </si>
  <si>
    <t xml:space="preserve">Desactualización de procedimientos y reglamentación interna relacionada a los Grupos de Investigación. </t>
  </si>
  <si>
    <t xml:space="preserve">Grupos de Investigación que pierden el reconocimiento de MinCiencias o disminuyen su categoría. </t>
  </si>
  <si>
    <t>Grupos de investigación que no cumplen con los estándares mínimos para lograr el reconocimiento de MinCiencias o en su defecto disminuyan su categoría</t>
  </si>
  <si>
    <t xml:space="preserve">Pérdida de Acreditación Institucional y registros calificados. Incumplimiento de los indicadores institucionales. Disminución en la imagen y reconocimiento como universidad investigativa. </t>
  </si>
  <si>
    <t>Convocatorias periódicas para la financiación de proyectos de Grupos de Investigación y productos (Libros, artículos)</t>
  </si>
  <si>
    <t>Programa de Formación para los investigadores (Formulación de Proyectos, Redacción de Artículos, Cvlac, Gruplac)</t>
  </si>
  <si>
    <t xml:space="preserve">Acuerdo de Investigaciones y Resolución Reglamentaria. </t>
  </si>
  <si>
    <t xml:space="preserve">Profesional Especializado II - Investigaciones </t>
  </si>
  <si>
    <t xml:space="preserve">% de grupos de investigación que perdieron su reconocimiento o disminuyeron su categoría ante MinCiencias. </t>
  </si>
  <si>
    <t xml:space="preserve">Se esta realizando el acompañamiento a cada uno de los grupos de investigación y sus integrantes, con el fin de que no pierdan su reconocimiento ante MinCiencias y que permita mejorar su clasificación. </t>
  </si>
  <si>
    <t>Bajo nivel de articulación entre los diferentes actores institucionales.</t>
  </si>
  <si>
    <t>Ausencia de liderazgo transformacional y de conocimiento frente a la dinámica institucional, regional, nacional e internacional.</t>
  </si>
  <si>
    <t>Escasa retroalimentación efectiva entre la universidad y el medio.</t>
  </si>
  <si>
    <t xml:space="preserve">  Poca contribución de la universidad al análisis y la búsqueda de soluciones a los problemas de la sociedad</t>
  </si>
  <si>
    <t>Desarrollo de la universidad descontextualizada de la realidad regional, nacional e internacional.</t>
  </si>
  <si>
    <t>*Baja incidencia en el medio.
*Desaprovechamiento de oportunidades de gestión de recursos.
*Pérdida de crédibilidad institucional.
*Comunidad Universitaria y egresados que no puede acceder a oportunidades académicas, de investigación y/o laborales.
*Limitada contribución a la comprensión y búsqueda de soluciones a problemas de la sociedad.</t>
  </si>
  <si>
    <t>Seguimiento a los Planes operativos de los proyectos de gestión del contexto y visibilidad nacional e internacional</t>
  </si>
  <si>
    <t>Funcionaria enlace del Pilar de Gestión</t>
  </si>
  <si>
    <t>Cumplimiento de los proyectos de "Gestión de contexto y visibilidad nacional e internacional"</t>
  </si>
  <si>
    <t>Estudios de contexto que permitan que aporten a la toma de decisiones</t>
  </si>
  <si>
    <t>Perdida de la objetividad e independencia en el ejercicio de auditoria (conflictos de interes)</t>
  </si>
  <si>
    <t>Presión externa  al personal de control interno para favorecer a terceros</t>
  </si>
  <si>
    <t>Personal no competente en el ejercicio de auditoria</t>
  </si>
  <si>
    <t>Favorecimiento en informes de auditoria o evaluación por intereses personales</t>
  </si>
  <si>
    <t>Manipulación de informes de control interno, a través de la omisión de posibles actos de corrupción o irregularidades administrativas</t>
  </si>
  <si>
    <t>Afectación del buen nombre y reconocimiento de la Universidad
Faltas disciplinarias para el personal de la Oficina de Control Interno
Pérdida de credibilidad de la Oficina de Control Interno</t>
  </si>
  <si>
    <t>Verificacion de la aplicación del Manual de auditoria que incluye el marco ético para la auditoria interna en la Universidad</t>
  </si>
  <si>
    <t>Aplicación de las normas internas relacionadas con la declatación de conflictos  de interes</t>
  </si>
  <si>
    <t>Jefe de Control Interno
Profesional Especializado Profesional I
Asistencial V</t>
  </si>
  <si>
    <t>Jefe de Control Interno</t>
  </si>
  <si>
    <t>No. De  investigaciones al personal de control interno derivadas de hechos de corrupción</t>
  </si>
  <si>
    <t>1. Fallas en el sistema de información</t>
  </si>
  <si>
    <t>2. Generación de certificados manuales</t>
  </si>
  <si>
    <t>Error en la expedición de certificados de estudios que solicitan los estudiantes con información especial</t>
  </si>
  <si>
    <t>Omisión, inexactitud o adulteración  de información en los certificados de estudios con información especial expedidos por la Universidad</t>
  </si>
  <si>
    <t>1. Expedición de certificados de estudios fuera de los lineamientos establecidos en normas internas vigente
2. . Estudiante certificado con información que no corresponde a su historial académico
3. Expedición de certificados que no son competencia de Admisiones, Registro y Control Académico 
4. Afectación del buen nombre de la Universidad y la credibilidad de la Dependencia</t>
  </si>
  <si>
    <t>Matriz de Seguimiento y control a los certificados académicos</t>
  </si>
  <si>
    <t>Reuniones y actas de revisión de certificados acádemicos</t>
  </si>
  <si>
    <t>Automatizar los certificados, para que estos sean expedidos por el sistema de Información</t>
  </si>
  <si>
    <t xml:space="preserve">
Asistencial III - Certificados</t>
  </si>
  <si>
    <t>Director Administrativo grado 17
Asistencial III - Pregrado y Posgrado
Técnico 18
Asistencial III - Certificados</t>
  </si>
  <si>
    <t>Director Administrativo grado 17
Asistencial III - Certificados</t>
  </si>
  <si>
    <t>No. De hallazgos en la revisión</t>
  </si>
  <si>
    <t>Falta de seguimiento a los protocolos definidos.</t>
  </si>
  <si>
    <t>Incumplimiento de los protocolos</t>
  </si>
  <si>
    <t>Ataques ciberneticos</t>
  </si>
  <si>
    <t>Estados Financieros inconsistentes.</t>
  </si>
  <si>
    <t xml:space="preserve">Fraude Eléctronico </t>
  </si>
  <si>
    <t xml:space="preserve">   Acceso no autorizado a la banca virtual</t>
  </si>
  <si>
    <t xml:space="preserve">1. Detrimento Patrimonial.            2. Exposición   de la            información financiera de la Universidad.                      </t>
  </si>
  <si>
    <t>No fenecimiento de la cuenta debido al incumplimiento normativo y del manual de políticas contables en el desarrollo de actividades financieras</t>
  </si>
  <si>
    <t>Registros contables no consistentes con la normas expedidades por el ente regulardor en la materia</t>
  </si>
  <si>
    <t>1. Hechos economicos sobre o subestimados,
2. Sanciones Disciplinarias
3. Estados Financieros no aprobados.</t>
  </si>
  <si>
    <t>Descripción en los manuales de  funciones en las personas que manejan recursos</t>
  </si>
  <si>
    <t>Cambio de clave</t>
  </si>
  <si>
    <t>Manejo de token</t>
  </si>
  <si>
    <t>Consultas página Web de la CGN para determinar los cambio que hayan del Marco  Normativo aplicable a la Universidad</t>
  </si>
  <si>
    <t>Verificar información que se incorpora en los Estados
Financieros acorde al Marco Normativo para Entidades del Estado y el Manual de
Políticas de la UTP</t>
  </si>
  <si>
    <t>Profesional XIII
Jefe Sección Tesorería</t>
  </si>
  <si>
    <t>Profesional XIII
Jefe Sección Tesorería
Directivo grado 17</t>
  </si>
  <si>
    <t xml:space="preserve">Jefe de seccion </t>
  </si>
  <si>
    <t xml:space="preserve">         N° de accesos no autorizados</t>
  </si>
  <si>
    <t xml:space="preserve">Nro. de Estados Financiros no  fenecidos en la vigencia auditada </t>
  </si>
  <si>
    <t xml:space="preserve">´-Entrega de informacion incompleta en el levantamiento de requerimientos
- Cambios en la normatividad interna y/o externa
</t>
  </si>
  <si>
    <t>Daños en dispositivos físicos o virtuales que alojan las aplicaciones institucionales</t>
  </si>
  <si>
    <t>Reprocesos de validación de código o de datos inconsistentes.</t>
  </si>
  <si>
    <t xml:space="preserve">
- Servicio no disponible
- Perdida de la confianza de los usuarios</t>
  </si>
  <si>
    <t>Fallas en dispositivos físicos o virtuales, afectando el funcionamiento a las aplicaciones instaladas.</t>
  </si>
  <si>
    <t>- Retrasos en las actividades propias de las dependencias. 
- Servicio no disponible.
- Perdida de la confianza de los usuarios.</t>
  </si>
  <si>
    <t>Revisión de casos reportados en el ServiceDesk</t>
  </si>
  <si>
    <t>Software de Monitoreo de los servidores y reestablecimiento de los mismos</t>
  </si>
  <si>
    <t>Profesional grado 15/  Coordinador de desarrollo
Profesional I</t>
  </si>
  <si>
    <t>Profesional I</t>
  </si>
  <si>
    <t>Nro de Errores graves en aplicativos / Total de Errores en aplicativos reportados por semestre</t>
  </si>
  <si>
    <t>&lt;8%</t>
  </si>
  <si>
    <t xml:space="preserve">No. de minutos que los dispositivos físicos o virtuales estan disponibles/((365x24x60)/2)
</t>
  </si>
  <si>
    <t>&gt;95%</t>
  </si>
  <si>
    <t>Realizar ajustes de las aplicaciones para cumplir con los requerimientos solicitados</t>
  </si>
  <si>
    <t>Falta de seguimiento a los procesos de contratación.</t>
  </si>
  <si>
    <t>INCUMPLIMIENTO DE LOS PLAZOS DISPUESTOS POR COLOMBIA COMPRA EFICIENTE PARA PUBLICRA LA ACTIVIDAD CONTRACTUAL EN EL MODULO PUBLICITARIO EN LA PALTAFORMA SECOP II</t>
  </si>
  <si>
    <t>DEMORA DE MAS DE TRES DIAS HABILES PARA PUBLICAR LA DOCUMENTACION CONTRACTUAL EN LA PLATAFORMA SECOP II</t>
  </si>
  <si>
    <t>PROCESOS DICIPLINARIOS POR LA NO PUBLICACION EN LA PLATAFORMA SECOP II EN LOS TERMINOS LEGALES ESTABLECIDOS DESDE COLOMBIA COMPRA EFICIENTE</t>
  </si>
  <si>
    <t>SEGUIMIENTO A LA PUBLICACION DE LOS DOCUMENTOS CONTRACTUALES EN LA PLATAFORMA SECOP II</t>
  </si>
  <si>
    <t>ASESORES LEGALES
COLABORADORES DE APOYO</t>
  </si>
  <si>
    <t>NUMERO DE PUBLICACIONES EN LAPLATAFORMA SECOP II EXTEMPORANEAS</t>
  </si>
  <si>
    <t>Sensibilización sobre los terminos legales establecidos para la publicación</t>
  </si>
  <si>
    <t>Bajo nivel de seguimiento periódico en la ejecución de proyectos (contratos, Ordenes de servicios, proyectos de operación comercial)</t>
  </si>
  <si>
    <t>Beneficiar a terceros sin el cumplimiento de requisitos contractuales</t>
  </si>
  <si>
    <t xml:space="preserve">Desarticulación de los procedimientos institucionales para el desarrollo y ejecución en cada una de sus etapas </t>
  </si>
  <si>
    <t>Ejecución inadecuada de proyectos de la Oficina de Planeación (contratos, Ordenes contractuales,  resoluciones,  proyectos de operación comercial).</t>
  </si>
  <si>
    <t>Incumplimiento en la  ejecución de proyectos (contratos, Ordenes contractuales, resoluciones, proyectos de operación comercial) en el desarrollo y ejecución en cada una de sus etapas</t>
  </si>
  <si>
    <t xml:space="preserve">Hallazgos por parte de entes de control
Detrimiento patrimonial
Incumplimiento de resultados
Afectación de la imagen institucional </t>
  </si>
  <si>
    <t>Generar periodicamente alertas a los supervisores  e interventores frente al estado de los contratos y documentación contractual</t>
  </si>
  <si>
    <t xml:space="preserve">Realizar proceso de apoyo al seguimiento de la contratación de la oficina de Planeación </t>
  </si>
  <si>
    <t xml:space="preserve">Proceso de Control de seguimiento a pólizas de los contratos de la oficina de Planeación </t>
  </si>
  <si>
    <t>Prestación de servicios No. 5320 -24</t>
  </si>
  <si>
    <t>Interventores y supervisores</t>
  </si>
  <si>
    <t>Contratos y/o proyectos ejecutados inadecuadamente /Total proyectos y/o contratos ejecutados</t>
  </si>
  <si>
    <t>Definir tips informativos contractuales y de interventoría y supervisión con el fin de generar conocimiento sobre estos temas</t>
  </si>
  <si>
    <t xml:space="preserve">Designación de un profesional de seguimiento y control como apoyo a la interventoría y supervisión de proyectos /contratos (verificación de productos)
Verificación de documentación de contratos de la oficina de Planeación </t>
  </si>
  <si>
    <t>Desactualización de las bases de datos suministradas por las dependencias responsables o errónea certificación de los requisitos de los candidatos</t>
  </si>
  <si>
    <t>Errónea configuración de las votaciones, debido a que software requiera demasiadas configuraciones o permisos lo que podría generar fallas en las votaciones</t>
  </si>
  <si>
    <t>Fallas técnicas del servidor, o por problemas de energía eléctrica o conexión a Internet</t>
  </si>
  <si>
    <t>Omisión o retraso de respuesta por parte del funcionario encargado en la Secretaria General</t>
  </si>
  <si>
    <t>Entidades externas que no suministran soportes o información requerida para dar respuesta</t>
  </si>
  <si>
    <t xml:space="preserve">Ilegitimidad en resultados electorales 
</t>
  </si>
  <si>
    <t>Resultados de elecciones con errores o irregularidades</t>
  </si>
  <si>
    <t>Impugnación de resultado electorales.                                                                                                                                                                                                                                                                                        Perdida de credibilidad en el sistema electoral de la Universidad</t>
  </si>
  <si>
    <t>Vencimiento de términos para la atención de Derechos de Petición que lleguen a la Secretaria General</t>
  </si>
  <si>
    <t>No dar respuesta a un Derecho de Petición dentro de los términos establecidos por la ley</t>
  </si>
  <si>
    <t>Interposición de una Acción de Tutela.                                                                                                                                                                                                                                                                           Acciones legales en contra de la Universidad</t>
  </si>
  <si>
    <t>Elaboración de listados descentralizados por parte de las dependencias responsables</t>
  </si>
  <si>
    <t>Revisión de la configuración de las elecciones y Auditoria por parte de Control Interno</t>
  </si>
  <si>
    <t>Pruebas de simulación de las votaciones</t>
  </si>
  <si>
    <t>Radicación de los Derechos de Petición por parte de Gestión Documental donde se establece fecha de recepción</t>
  </si>
  <si>
    <t>Seguimiento por parte del funcionario encargado estableciendo dentro del calendario una alarma de aviso de la proximidad del vencimiento</t>
  </si>
  <si>
    <t>Solicitud por escrito a las dependencias internas o externas de la información requerida para la adecuada atención del Derecho de Petición con fecha máxima para aportarla</t>
  </si>
  <si>
    <t>Aplicativo Gestión de Documentos</t>
  </si>
  <si>
    <t>Software de Votaciones</t>
  </si>
  <si>
    <t>Software Gestion de Talento Humano y Software de Registro y Control</t>
  </si>
  <si>
    <t>Jefe de Gestion del Talento Humano y la directora de Admisiones registro y Control</t>
  </si>
  <si>
    <t>Jefe y profesional de Control Interno</t>
  </si>
  <si>
    <t>Ingeniero de Sistemas asignado a las elecciones</t>
  </si>
  <si>
    <t>Planta y transitorio</t>
  </si>
  <si>
    <t>Contrato prestación de servicios</t>
  </si>
  <si>
    <t>Secretaria General/Contrato  prestación de servicios</t>
  </si>
  <si>
    <t>Nùmero de impugnaciones electorales</t>
  </si>
  <si>
    <t>Nùmero de Acciones de Tutela o Demandas por la no atención de Derechos de Petición</t>
  </si>
  <si>
    <t>Incumplimiento de las normas que reglamentan el PEI como carta de navegación académica y, las orientaciones institucionales para el diseño y renovación curricular de los programas académicos en la Universidad.</t>
  </si>
  <si>
    <t>Que la comunidad educativa no entienda como pueden aplicar en los programas académicos y en las prácticas educativas los lineamientos expuestos en el PEI y las orientaciones institucionales para la renovación curricular, esto debido a la baja formación de los docentes en temas curriculares, en pedagogía y en didáctica.</t>
  </si>
  <si>
    <t>No cumplimiento del Proyecto Educativo Institucional y las orientaciones institucionales para la renovación curricular.</t>
  </si>
  <si>
    <t>Que el Proyecto Educativo Institucional- PEI y, los documentos institucionales para la renovaicón curricular se queden como un documento escrito y no se haga realidad.</t>
  </si>
  <si>
    <t>Currículos desactualizados que no responden a los lineamientos institucionales, a las necesidades del contexto y, los desarrollos científicos de las disciplinas.
Estudiantes con bajas competencias en formación humana, pensamiento crítico, ciudadanía y democracia y, compromiso con la sostenibilidad ambiental.
Egresados sin la identidad institucional de la UTP</t>
  </si>
  <si>
    <t>Registro de las sesiones de acompañamiento a los programas académicos.
Informe de acompañamiento a los programas académicos</t>
  </si>
  <si>
    <t>Sistematización de los programas con renovación curricular (recopilando y almacenando los archivos de renovación curricular y las cartas de aval del comité central de prosgrados o de curriculo según corresponda)</t>
  </si>
  <si>
    <t>Contratista:</t>
  </si>
  <si>
    <t># de programas académicos con currículos actualizados/ Meta propuesta de programas académicos con currículos actualizados</t>
  </si>
  <si>
    <t>Renovación curricular</t>
  </si>
  <si>
    <t>Vicerrectoría Académica,
Facultades y programas académicos</t>
  </si>
  <si>
    <t>Manualidad en la obtención y consolidación de la información necesaria para los análisis financieros respectivos.</t>
  </si>
  <si>
    <t>Omisión de información en la planeación e identificación de necesidades presupuestales desde las dependencias académicas y administrativas</t>
  </si>
  <si>
    <t>Aprobación por parte de los órganos colegiados, de propuestas  que no contaron con el análisis financiero respectivo de manera previa.</t>
  </si>
  <si>
    <t xml:space="preserve">Desconocimiento de los lineamientos por parte del personal de la Institución para la suscripción de contratos o convenios. </t>
  </si>
  <si>
    <t>Entrega inoportuna de la información por parte del proponente.</t>
  </si>
  <si>
    <t>Presiones de agentes externos para el cumplimiento de tiempos para la presentación de propuestas.</t>
  </si>
  <si>
    <t>Falta de ética profesional.</t>
  </si>
  <si>
    <t>Ajustes en el presupuesto Institucional no previstos o aplazamientos de gastos priorizados para la vigencia.</t>
  </si>
  <si>
    <t>. 
Probabilidad de requerirse ajustes en el presupuesto Institucional no previstos o aplazamientos de gastos priorizados para la vigencia, para atender gastos adicionales no proyectados</t>
  </si>
  <si>
    <t>Probabilidad de que se presenten contratos o convenios entre la universidad y entes externos que no cumplan con los lineamientos institucionales y no cuentan con respaldo financiero.</t>
  </si>
  <si>
    <t>Contratos o convenios no alineados a las directrices institucionales.</t>
  </si>
  <si>
    <t>Pérdida de la confidencialidad de la información del sistema integral de gestión por falta de ética profesional al entregar datos institucionales a personas no autorizadas al no realizar socialización de los protocolos (contraseñas, instructivos, procedimientos o bases de datos) del manejo de información existente.</t>
  </si>
  <si>
    <t>Permitir el uso de información sensible para la institución como contraseñas, instructivos, procedimientos o bases de datos a personas no autorizadas</t>
  </si>
  <si>
    <t xml:space="preserve">Insuficiencia en los recursos presupuestados para la atención de las necesidades para la sostenibilidad Institucional. 
Insatisfacción por parte de las dependencias académicas y administrativas afectadas por los cambios presupuestales. </t>
  </si>
  <si>
    <t xml:space="preserve">Compromisos adquiridos en los proyectos que superan los ingresos pactados para la prestación del servicio.
Reintegros presupuestales a las entidades por incumplimiento de compromisos.
Consecuencias legales por incumplimiento en lo que se habia pactado </t>
  </si>
  <si>
    <t>Pérdida de la confidencialidad de la información.
Pérdida de la vinculación laboral por incumplimiento de la claúsula de confidencialidad del contrato.
Afectación a la imagen de la Universidad</t>
  </si>
  <si>
    <t>Trazabilidad de ejecución de gastos de la vigencia, mediante reportes de los sistemas de información disponibles</t>
  </si>
  <si>
    <t xml:space="preserve">Herramienta tecnológica para la consolidación y monitoreo de necesidades presupuestales de cada dependencia. </t>
  </si>
  <si>
    <t>Monitoreo y solicitud información de proyectos a proponentes previa reunión para la toma de desiciones, estén incluidas o no en los ordenes del día</t>
  </si>
  <si>
    <t>Revisión por parte de la Vicerrectoría Administrativa y Financiera, de los contratos y convenios; que se envían desde la Oficina Jurídica.</t>
  </si>
  <si>
    <t>Revisión por parte de la alta Dirección (comité directivo) de los proyectos en trámite.</t>
  </si>
  <si>
    <t>Clausúla de confidencialidad establecida en el contrato</t>
  </si>
  <si>
    <t>Profesional Vicerrectoría Administrativa y Financiera</t>
  </si>
  <si>
    <t>Profesionales de proceso Direccionamiento Económico y Financiero (Vicerrectoría Administrativa y Financiera)</t>
  </si>
  <si>
    <t>Jefe Jurídica/
Profesional Líder Gestión Estratégica de Proyectos Vicerrectoría Administrativa y Financiera</t>
  </si>
  <si>
    <t>Profesional Líder Gestión Estratégica de Proyectos Vicerrectoría Administrativa y Financiera</t>
  </si>
  <si>
    <t>Profesional SIG</t>
  </si>
  <si>
    <t>(Gastos adicionales no contemplados en la vigencia / Total presupuesto Institucional de la vigencia) * 100</t>
  </si>
  <si>
    <t>&lt; 1%</t>
  </si>
  <si>
    <t>(No. de convenios y contratatos  revisados por la VAF / Total convenios y contratos suscritos en la univesidad ) * 100</t>
  </si>
  <si>
    <t># de veces que se detecte y se denuncie</t>
  </si>
  <si>
    <t>Generar espacios de socialización y retroalimentación de las necesidades del presupuesto en las facultades y dependencias administrativas.</t>
  </si>
  <si>
    <t xml:space="preserve">Generar alertas a través de correo electrónico ante la observancia de inconsistencias o carencia de diligenciamiento de necesidades de presupuesto en la herramienta tecnológica. </t>
  </si>
  <si>
    <t>Acordar con la Secretaria General, el no tramitar algún acuerdo con impacto financiero, sin que previamente se haya emitido el concepto correspondiente.</t>
  </si>
  <si>
    <t xml:space="preserve"> Se han realizado 7257 certificados, en seguimiento realizado hasta el mes de julio no se encontraron inconsistencias en los certificados
- Se actualiza la estadistica de certificados en el archivo drive https://docs.google.com/spreadsheets/d/1kFELGyj92LkpPnhk9Bwpaq8HWtl8xVau/edit?gid=496963328#gid=496963328&amp;fvid=1662318283
- Esta pendiente realizar el seguimiento a certificados mes junio y julio</t>
  </si>
  <si>
    <t>Actualización diaria de la realización de certificados de estudio https://docs.google.com/spreadsheets/d/1kFELGyj92LkpPnhk9Bwpaq8HWtl8xVau/edit?gid=496963328#gid=496963328&amp;fvid=1662318283</t>
  </si>
  <si>
    <t>Se realizan los seguimientos a los certificados académicos cada 2 meses sin encontrar inconsistencias Anexo_5</t>
  </si>
  <si>
    <t>De los certificados expedidos cada uno se genera por el sistema de información (Certificados) los cuales son entregados por ventanilla o mediante correo electrónico</t>
  </si>
  <si>
    <t xml:space="preserve">És una información que es permanente durante todo el año, a la fecha se ha realizado, pero solo ha transcurrido la mitas del año </t>
  </si>
  <si>
    <t xml:space="preserve">Se mantiene en constante consulta </t>
  </si>
  <si>
    <t xml:space="preserve">Se ha n hecho las respectivas revisiones y auditorias internas, a los procesos. </t>
  </si>
  <si>
    <t>Se cumple con el indicador ya que no se alcanza a superar el 8% de la meta definida, presentado un % de error del 7.547.
Casos registrados en Aranda durante el primer semestre 2024:
Total casos:  3118
Total errores: 265
Errores marcados como graves:  20</t>
  </si>
  <si>
    <t xml:space="preserve">Se cumple con el indicador ya que supera el 95% de la meta definida.
El 0,18% de la disponibilidad se debe a la ventana de tiempo programada para los servicios de mantenimiento de equipos y bases de datos.
El 5 Abril 2024 por 2 horas y el 31 Mayo 2024 por 6 horas.
</t>
  </si>
  <si>
    <t>No se han presentado inconvenientes con los casos reportados en el service desk.  El riesgo se sostiene por debajo del rango establecido.</t>
  </si>
  <si>
    <t>No se han presentado inconvenientes con el control ni fallas en los servidores, pero se debe seguir realizando el monitoreo.</t>
  </si>
  <si>
    <t>De 3397 procesos de contratcion publicados en la paltaforma Secop II 275 tuvieron cargue estemporaneo</t>
  </si>
  <si>
    <t>se aplica diariamente con seguimiento en los cuadros de control</t>
  </si>
  <si>
    <t>Los colaboradores de la Oficina de Control Interno no han reportado conflictos de interés asociados al ejercicio de auditoría</t>
  </si>
  <si>
    <t>Se sigue el manual de auditoria de la Oficina de Control Interno</t>
  </si>
  <si>
    <t>Se siguen las normas aplicables relacionadas con los conflictos de interes</t>
  </si>
  <si>
    <t>El promedio de cumplimiento de los proyectos del pilar de gestión es de 49,39%, lo que corresponde a un avance esperado a la fecha del reporte</t>
  </si>
  <si>
    <t>N.A</t>
  </si>
  <si>
    <t xml:space="preserve">En cuanto a la ejecución de los contratos 2022, 2023 y ordenes de servicios y contratos 2024, se cuenta con una ejecución adecuada de los mismos. 
Actualmente en ejeución </t>
  </si>
  <si>
    <t>El sistema de alertas ha permitido llevar un control a los supervisores e interventores de los contratos/ordenes de servicios a cargo, lo anterior permite detectar con tiempo las necesidades de adición , prorrogas, suspensiones o reinicios entre otras actividades</t>
  </si>
  <si>
    <t>Este apoyo al seguimiento permite apoyar a los supervisores/interventores en revisar detalles  generales a los inormes de contratistas como avances, productos cargados, fechas, certificaciones alineados a los alcances de los contratos y ordenes de servicios</t>
  </si>
  <si>
    <t>Esta formato ha permitido que los interventores y supervisores previo a radicar pólizas a Gestión de la contratación, puedan revisarlas e identificar inconsistencias en cada una de las pólizas</t>
  </si>
  <si>
    <t>De los 109 programas de pregrado y posgrado, se tiene como meta al año 2024 el 50% de los programa con curriculos renovados. (55 programas).                                                                                   A la fecha 75 programas han actualizado sus curriculos de acuerdo al PEI, la política académica curricular y las orientaciones institucionales para la renovación curricular, lo que representa el 109% de avance.</t>
  </si>
  <si>
    <t xml:space="preserve">Todos los programas deben actualizar los currículos en relación con el PEI y las Orientaciones Institucionales para la Renovación Curricular. Sin embargo, el proceso de actualización de las propuestas curriculares depende de la dinámica de cada programa, los comités curriculares y, el  acompañamiento que sea requerido por cada uno al equipo de la Vicerrectoría Académica, el cual se les brinda de manera oportuna. </t>
  </si>
  <si>
    <t>Para el año se han priorizado algunos programas para el acompañamiento en la renovación curricular, en aras de avanzar en la articulación de las propuestas de los programas con los lineamientos institucionales y que dichos programas puedan recibir el aval del comité central de curriculo o posgrados según corresponda</t>
  </si>
  <si>
    <t>El indicador de equilibrio financiero durante el II trimestre del 2024, indica que el recaudo de ingresos obtenidos por la Universidad a la fecha soporta el 83% de los compromisos; efecto muy positivo para el cierre del segundo semestre.
Vale la pena resaltar que con estos recursos se cubre 100% de los pagos realizados a los compromisos adquiridos durante el II trimestre por valor de $128.291.420.756,39 cumpliendo con el pago de los compromisos previamente certificados.</t>
  </si>
  <si>
    <t xml:space="preserve">Con corte al II trimestre no se tiene inconvenientes con el recadudo de los ingresos </t>
  </si>
  <si>
    <t>Con corte al II trimestre no se tiene inconvenientes con la ejecución de gastos</t>
  </si>
  <si>
    <t>Con corte del 30 de julio de 2024,  se han recibido 20 solicitudes de gastos adicionales no proyectados en el presupuesto Institucional por valor de $3.066.420.469, lo que representa con respecto al presupuesto total de la universidad incluyendo adiciones el 0,810% de la apropiación. Lo cual se encuentra acorde con la meta establecida para este indicador.</t>
  </si>
  <si>
    <t>Este porcentaje corresponde a la revisión total de los Contratos y Convenios remitidos por Jurídica que fueron revisados por Gestión Estratégica de Proyectos Especiales de la Vicerretoría Administrativa y Financiera</t>
  </si>
  <si>
    <t>No se ha presentado pérdida de la confidencialidad.</t>
  </si>
  <si>
    <t xml:space="preserve">Se ha realizado trazabilidades históricas de las dependencias con mayor incidencia en solicitudes de gastos no contemplados en el presupuesto inicial </t>
  </si>
  <si>
    <t>Se ha avanzado en el proceso de verificación y testeo del nuevo aplicativo de presupuesto.</t>
  </si>
  <si>
    <t>El control  se aplica de manera efectiva. Desde la Vicerrectoría Administrativa y Financiera se revisaron las solicitudes recepcionadas, lo cual queda registrado mediante el Aplicativo de Memorandos o comunicación interna.</t>
  </si>
  <si>
    <t>En la presente vigencia 2024 se han realizado los seguimientos por parte de la Alta Dirección en  reuniones del Comité directivo.</t>
  </si>
  <si>
    <t>El control se mantiene
Cláusula de confidencialidad firmada, aplica para contratos del 2024, para todos los contratos del SIG.</t>
  </si>
  <si>
    <t>Actualmente se encuentra abierta la Convocatoria Nacional de Actualización y Transición para el Reconocimiento y Medición de Grupos de Investigación, Desarrollo Tecnológico o de Innovación y para el Reconocimiento de Investigadores del Sistema Nacional De Ciencia, Tecnología e Innovación, cuyos resultados definitivos se publicarán en el mes de junio de 2025</t>
  </si>
  <si>
    <t xml:space="preserve">Se esta diseñando actualmente la convocatoria para la financiación de proyectos presentados por Grupos de Investigación. Adicionalmente, se encuentra abierta la convocatoria para financiar la publicación de libros. </t>
  </si>
  <si>
    <t>Se han realizado programas de formación dirigido a los investigadores. Actualmente, se esta llevando a cabo el acompañamiento a grupos de investigación de manera personalizada y se ha realizado talleres masivos sobre CvLAC y GrupLAC.</t>
  </si>
  <si>
    <t xml:space="preserve">Se actualizó la Resolución sobre Investigaciones. </t>
  </si>
  <si>
    <t xml:space="preserve">Falta de financiación externa para la validación, prototipado y escalamiento de los activos tecnológicos </t>
  </si>
  <si>
    <t>Cambios en la normatividad que dificulten el proceso de transferencia de los activos de conocimiento</t>
  </si>
  <si>
    <t xml:space="preserve">Incipiente presupuesto para financiar convocatorias de desarrollo tecnológico e innovación </t>
  </si>
  <si>
    <t xml:space="preserve">Reducción en la cantidad de activos de conocimiento transferidos a la sociedad </t>
  </si>
  <si>
    <t xml:space="preserve">Grupos de investigación e investigadores  con menor cantidad de productos de desarrollo tecnológico e innovación lo que impacta directamente la cantidad de activos de conocimiento que son susceptibles de transferirse a la sociedad a través de contratos de licencias, acuerdos de transferencia de materiales, uso de marca. </t>
  </si>
  <si>
    <t xml:space="preserve">Incumplimiento de indicadores institucionales 
Reducción en número de productos de desarrollo tecnológico e innovación 
Pérdida de oportunidades de financiación externa
Menor visibilidad en rankings que miden capacidades en desarrollo tecnológico e innovación </t>
  </si>
  <si>
    <t xml:space="preserve">Actualización de inventario de activos de conocimiento y diagnóstico del índice de madurez tecnológica -  TRL </t>
  </si>
  <si>
    <t xml:space="preserve">Jornadas de sensibilización del Estatuto de Propiedad Intelectual  entre la comunidad universitaria </t>
  </si>
  <si>
    <t xml:space="preserve">Identificación y priorización de proyectos de desarrollo tecnológico e innovación susceptibles de financiación </t>
  </si>
  <si>
    <t xml:space="preserve">Contratista Profesional Gestión Tecnológica </t>
  </si>
  <si>
    <t xml:space="preserve">Contratista Profesional Propiedad Intelectual </t>
  </si>
  <si>
    <t xml:space="preserve">Profesional Especializado II - Gestión Tecnológica </t>
  </si>
  <si>
    <t>Índice de variación de contratos  de transferencia de activos de conocimiento: No de contratos de transferencia de activos de conocimiento 2024/ No de contratos de transferencia de activos de conocimiento 2023</t>
  </si>
  <si>
    <t>Con corte a 30 de junio se reportan 3 contratos de transferencia de activos de conocimiento lo que representa el 43 % de los contratos reportados en la vigencia 2023</t>
  </si>
  <si>
    <t xml:space="preserve">El inventario de activos de conocimiento se actualiza periódicamente y con corte a 30 de junio se caracterizó el TRL de 20 activos de conocimiento </t>
  </si>
  <si>
    <t xml:space="preserve">Con corte a 30 de junio se realizaron 6 jornadas de socialización de propiedad intelectual  orientadas a sensibilizar a la comunidad universitaria </t>
  </si>
  <si>
    <t xml:space="preserve">Con corte a 30 de junio se priorizó la financiación de 4 proyectos de desarrollo tecnológico postulados en la ventanilla abierta que se habilitó desde el 29 de abril </t>
  </si>
  <si>
    <t>Software con errores de funcionamiento</t>
  </si>
  <si>
    <t>No disponibilidad de  los servidores que soportan las aplicaciones institucionales.</t>
  </si>
  <si>
    <t xml:space="preserve">Investigadores sin reconocimiento ante MinCiencias </t>
  </si>
  <si>
    <t>Investigadores que no cumplen con los estándares mínimos para lograr el reconocimiento de MinCiencias o en su defecto disminuyan su categoría</t>
  </si>
  <si>
    <t xml:space="preserve">Pérdida de Acreditación Institucional y registros calificados. 
Incumplimiento de los indicadores institucionales. 
Disminución en la imagen y reconocimiento como universidad investigativa. </t>
  </si>
  <si>
    <t>No de Investigadores no reconocidos por MinCiencias</t>
  </si>
  <si>
    <t>Se esta realizando el acompañamiento a cada uno de los grupos de investigación y sus integrantes, con el fin de que no pierdan su reconocimiento ante MinCiencias y que permita mejorar su clasificación</t>
  </si>
  <si>
    <t xml:space="preserve">Actualmente se cuenta con un registro de 784 docentes transitorios y de planta vinculados a grupos de investigación de los cuales 172 están reconocidos por MinCiencias. </t>
  </si>
  <si>
    <t xml:space="preserve">Se dio inicio al acompañamiento de los grupos de investigación, se ha definido toda la estrategia por parte  de la Vicerrectoría, pero falta respuesta positiva por parte de los investigadores. </t>
  </si>
  <si>
    <t>CONTINUA LA ACCIÓN ANTERIOR</t>
  </si>
  <si>
    <t>De manera mensual se vienen realizando reuniones de seguimiento y articulación del Pilar de Gestión, además, se hace seguimiento a la ejecución sIguiendo la metología definida en el Sistema de Gerencia PDI</t>
  </si>
  <si>
    <t>Diligenciamiento de un  formato para seguimiento a los amparos de las pólizas</t>
  </si>
  <si>
    <t xml:space="preserve">Se han venido  socializando al interior de la oficina de Planeación los Tips informativos  frente a los procesos de contratación y manual de interventoría lo que permite manternerlos informados para hacer un ejercicio adecuado </t>
  </si>
  <si>
    <t>Se cuenta con un profesional desigando para realizar el seguimiento y control como apoyo a la interventoría y supervisión en la verificación de informes, generación de alertas</t>
  </si>
  <si>
    <t>Esta formato ha permitido que los interventores y supervisores previo a radicar pólizas a Gestión de la contratación, puedan revisarlas e identificar inconsistencias</t>
  </si>
  <si>
    <t>RIESGO CONTROLADO</t>
  </si>
  <si>
    <t>Trazabilidad histórica de las principales dependencias académicas y administrativas de la universidad, con el fin de avizorar solicitudes futuras y garantizar el correcto funcionamiento del área</t>
  </si>
  <si>
    <t>En articulación con Gestión de Tecnologías Informáticas y Sistemas de Información, se inició el proceso de testeo del nuevo aplicativo   mediante historias de usuario y reportes de pruebas, con el fin de subsanar errores y mejorar la experiencia del usuario</t>
  </si>
  <si>
    <t>Se recibe por parte de la Secretaria General el orden del día de las sesiones a realizarse para el comité directivo donde se analizan muchas de las decisiones a presentar en el Consejo Superior y Consejo Académico, en el cual vienen adjunto las propuestas de acuerdos para su respectivo análisis y emisión de concepto</t>
  </si>
  <si>
    <t xml:space="preserve">Debido a que ésta información es constante durante todo el año, apenas vamos en la mitad del año, se reporyta como 50% ya que durante los dos primeros trimtestres del año se ha cumplido con la información </t>
  </si>
  <si>
    <t xml:space="preserve">se realizó por medios electrónicos la divulgación y se encuentra publicada en el sitio WEB de la Universidad para consulta pública. </t>
  </si>
  <si>
    <t>Limitaciones en la respuesta recibida de parte de las áreas encargadas de brindar la información, en algunos casos muy pocos se ha tenido que solictar en más de una vez o el apoyo de CI</t>
  </si>
  <si>
    <t xml:space="preserve">Se han acuedido ante el ente de control y o entidad encargada en el caso que se ha requerido </t>
  </si>
  <si>
    <t>Con la información encontrada se deben implementar acciones de mejora para la eliminación de estos errores.  Actualmente hay algunas soluciones que estan programadas para realizarse.</t>
  </si>
  <si>
    <t xml:space="preserve">indicador por debajo del 1% </t>
  </si>
  <si>
    <t>https://docs.google.com/spreadsheets/d/1HucUGNn-ZLsLmxuxm_K11MKMXs7fWJAu/edit?gid=1831778190#gid=1831778190</t>
  </si>
  <si>
    <t>La Vicerrectoría Académica y su equipo de renovación curricular  trabaja permanentemente acompañando a los programas que lo requieran y, en la construcción de lineamientos  para la comunidad universitaria, que orienten la construcción de propuestas curriculares de acuerdo con el PEI.</t>
  </si>
  <si>
    <t>CALIFICACIÓN DEL RIESGO RESIDUAL</t>
  </si>
  <si>
    <t>PRIORIZACIÓN INICIAL</t>
  </si>
  <si>
    <t>R14</t>
  </si>
  <si>
    <t>R5</t>
  </si>
  <si>
    <t>FUERTE</t>
  </si>
  <si>
    <t>ACEPTABLE</t>
  </si>
  <si>
    <t>DEBIL</t>
  </si>
  <si>
    <t>INEXISTENTE</t>
  </si>
  <si>
    <t>VALORACIÓN DEL CONTROL</t>
  </si>
  <si>
    <t>R8</t>
  </si>
  <si>
    <t>R2, R6, R9</t>
  </si>
  <si>
    <t>R12</t>
  </si>
  <si>
    <t>R13</t>
  </si>
  <si>
    <t>R15</t>
  </si>
  <si>
    <t>R10, R19</t>
  </si>
  <si>
    <t>R1, R3</t>
  </si>
  <si>
    <t>R11</t>
  </si>
  <si>
    <t>R16</t>
  </si>
  <si>
    <t>R7, R17</t>
  </si>
  <si>
    <t>R4, R18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</si>
</sst>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mm/yyyy;@"/>
    <numFmt numFmtId="165" formatCode="yyyy\-mm\-dd;@"/>
    <numFmt numFmtId="166" formatCode="dd/mm/yyyy;@"/>
  </numFmts>
  <fonts count="43" x14ac:knownFonts="1">
    <font>
      <sz val="10"/>
      <name val="Arial"/>
    </font>
    <font>
      <b/>
      <sz val="8"/>
      <name val="Arial"/>
      <family val="2"/>
    </font>
    <font>
      <sz val="8"/>
      <name val="Arial"/>
      <family val="2"/>
    </font>
    <font>
      <sz val="10"/>
      <name val="Arial"/>
      <family val="2"/>
    </font>
    <font>
      <b/>
      <sz val="10"/>
      <name val="Arial"/>
      <family val="2"/>
    </font>
    <font>
      <sz val="10"/>
      <name val="Arial"/>
      <family val="2"/>
    </font>
    <font>
      <b/>
      <sz val="11"/>
      <name val="Tahoma"/>
      <family val="2"/>
    </font>
    <font>
      <b/>
      <sz val="8"/>
      <name val="Tahoma"/>
      <family val="2"/>
    </font>
    <font>
      <sz val="8"/>
      <name val="Tahoma"/>
      <family val="2"/>
    </font>
    <font>
      <b/>
      <sz val="10"/>
      <name val="Tahoma"/>
      <family val="2"/>
    </font>
    <font>
      <b/>
      <sz val="6"/>
      <name val="Tahoma"/>
      <family val="2"/>
    </font>
    <font>
      <sz val="8"/>
      <name val="Calibri"/>
      <family val="2"/>
      <scheme val="minor"/>
    </font>
    <font>
      <sz val="9"/>
      <name val="Calibri"/>
      <family val="2"/>
      <scheme val="minor"/>
    </font>
    <font>
      <b/>
      <sz val="10"/>
      <name val="Calibri"/>
      <family val="2"/>
      <scheme val="minor"/>
    </font>
    <font>
      <sz val="10"/>
      <name val="Calibri"/>
      <family val="2"/>
      <scheme val="minor"/>
    </font>
    <font>
      <sz val="6"/>
      <name val="Calibri"/>
      <family val="2"/>
      <scheme val="minor"/>
    </font>
    <font>
      <b/>
      <sz val="8"/>
      <name val="Calibri"/>
      <family val="2"/>
      <scheme val="minor"/>
    </font>
    <font>
      <sz val="7"/>
      <name val="Calibri"/>
      <family val="2"/>
      <scheme val="minor"/>
    </font>
    <font>
      <b/>
      <sz val="12"/>
      <name val="Calibri"/>
      <family val="2"/>
      <scheme val="minor"/>
    </font>
    <font>
      <b/>
      <sz val="14"/>
      <name val="Calibri"/>
      <family val="2"/>
      <scheme val="minor"/>
    </font>
    <font>
      <sz val="8"/>
      <color theme="1"/>
      <name val="Arial"/>
      <family val="2"/>
    </font>
    <font>
      <sz val="14"/>
      <name val="Calibri"/>
      <family val="2"/>
      <scheme val="minor"/>
    </font>
    <font>
      <sz val="7"/>
      <name val="Arial"/>
      <family val="2"/>
    </font>
    <font>
      <b/>
      <sz val="10"/>
      <color theme="1"/>
      <name val="Arial"/>
      <family val="2"/>
    </font>
    <font>
      <sz val="7"/>
      <color theme="1"/>
      <name val="Calibri"/>
      <family val="2"/>
      <scheme val="minor"/>
    </font>
    <font>
      <sz val="8"/>
      <color indexed="8"/>
      <name val="Arial"/>
      <family val="2"/>
    </font>
    <font>
      <sz val="10"/>
      <color theme="1"/>
      <name val="Calibri"/>
      <family val="2"/>
      <scheme val="minor"/>
    </font>
    <font>
      <b/>
      <sz val="10"/>
      <color theme="1"/>
      <name val="Calibri"/>
      <family val="2"/>
      <scheme val="minor"/>
    </font>
    <font>
      <b/>
      <sz val="11"/>
      <name val="Arial"/>
      <family val="2"/>
    </font>
    <font>
      <sz val="10"/>
      <color theme="1"/>
      <name val="Arial"/>
      <family val="2"/>
    </font>
    <font>
      <b/>
      <sz val="8"/>
      <color theme="1"/>
      <name val="Arial"/>
      <family val="2"/>
    </font>
    <font>
      <b/>
      <sz val="12"/>
      <color theme="1"/>
      <name val="Calibri"/>
      <family val="2"/>
    </font>
    <font>
      <b/>
      <sz val="11"/>
      <color theme="1"/>
      <name val="Calibri"/>
      <family val="2"/>
    </font>
    <font>
      <b/>
      <i/>
      <sz val="11"/>
      <name val="Calibri"/>
      <family val="2"/>
    </font>
    <font>
      <sz val="11"/>
      <name val="Arial"/>
      <family val="2"/>
    </font>
    <font>
      <b/>
      <i/>
      <sz val="11"/>
      <color theme="1"/>
      <name val="Calibri"/>
      <family val="2"/>
    </font>
    <font>
      <b/>
      <sz val="11"/>
      <color theme="1"/>
      <name val="Arial"/>
      <family val="2"/>
    </font>
    <font>
      <sz val="10"/>
      <color rgb="FF000000"/>
      <name val="Calibri"/>
      <family val="2"/>
      <scheme val="minor"/>
    </font>
    <font>
      <sz val="10"/>
      <name val="Arial"/>
    </font>
    <font>
      <sz val="10"/>
      <color theme="0"/>
      <name val="Calibri"/>
      <family val="2"/>
      <scheme val="minor"/>
    </font>
    <font>
      <b/>
      <sz val="20"/>
      <name val="Calibri"/>
      <family val="2"/>
      <scheme val="minor"/>
    </font>
    <font>
      <sz val="9"/>
      <color indexed="81"/>
      <name val="Tahoma"/>
      <family val="2"/>
    </font>
    <font>
      <b/>
      <sz val="9"/>
      <color indexed="81"/>
      <name val="Tahoma"/>
      <family val="2"/>
    </font>
  </fonts>
  <fills count="22">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rgb="FFFFC000"/>
        <bgColor indexed="64"/>
      </patternFill>
    </fill>
    <fill>
      <patternFill patternType="solid">
        <fgColor rgb="FFFFFFCC"/>
        <bgColor indexed="64"/>
      </patternFill>
    </fill>
    <fill>
      <patternFill patternType="solid">
        <fgColor rgb="FFFFFF00"/>
        <bgColor indexed="64"/>
      </patternFill>
    </fill>
    <fill>
      <patternFill patternType="solid">
        <fgColor rgb="FF00B050"/>
        <bgColor indexed="64"/>
      </patternFill>
    </fill>
    <fill>
      <patternFill patternType="solid">
        <fgColor rgb="FFC000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E8FEE9"/>
        <bgColor indexed="64"/>
      </patternFill>
    </fill>
    <fill>
      <patternFill patternType="solid">
        <fgColor rgb="FFFFFFCC"/>
        <bgColor rgb="FFFFFFCC"/>
      </patternFill>
    </fill>
    <fill>
      <patternFill patternType="solid">
        <fgColor theme="3" tint="0.79998168889431442"/>
        <bgColor indexed="64"/>
      </patternFill>
    </fill>
    <fill>
      <patternFill patternType="solid">
        <fgColor rgb="FFFFCC00"/>
        <bgColor indexed="64"/>
      </patternFill>
    </fill>
    <fill>
      <patternFill patternType="solid">
        <fgColor theme="4" tint="0.79998168889431442"/>
        <bgColor indexed="64"/>
      </patternFill>
    </fill>
    <fill>
      <patternFill patternType="solid">
        <fgColor rgb="FFFF9F9F"/>
        <bgColor indexed="64"/>
      </patternFill>
    </fill>
  </fills>
  <borders count="7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medium">
        <color indexed="64"/>
      </right>
      <top style="thin">
        <color rgb="FF000000"/>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bottom style="thin">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style="thin">
        <color rgb="FF000000"/>
      </bottom>
      <diagonal/>
    </border>
    <border>
      <left style="medium">
        <color indexed="64"/>
      </left>
      <right style="thin">
        <color rgb="FF000000"/>
      </right>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5">
    <xf numFmtId="0" fontId="0" fillId="0" borderId="0"/>
    <xf numFmtId="9" fontId="5" fillId="0" borderId="0" applyFont="0" applyFill="0" applyBorder="0" applyAlignment="0" applyProtection="0"/>
    <xf numFmtId="9" fontId="3" fillId="0" borderId="0" applyFont="0" applyFill="0" applyBorder="0" applyAlignment="0" applyProtection="0"/>
    <xf numFmtId="0" fontId="3" fillId="0" borderId="0"/>
    <xf numFmtId="43" fontId="38" fillId="0" borderId="0" applyFont="0" applyFill="0" applyBorder="0" applyAlignment="0" applyProtection="0"/>
  </cellStyleXfs>
  <cellXfs count="505">
    <xf numFmtId="0" fontId="0" fillId="0" borderId="0" xfId="0"/>
    <xf numFmtId="0" fontId="4" fillId="0" borderId="0" xfId="0" applyFont="1"/>
    <xf numFmtId="0" fontId="0" fillId="0" borderId="0" xfId="0" applyBorder="1"/>
    <xf numFmtId="0" fontId="7" fillId="0" borderId="0" xfId="0" applyFont="1" applyBorder="1" applyAlignment="1">
      <alignment vertical="top"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Border="1"/>
    <xf numFmtId="0" fontId="7" fillId="0" borderId="0" xfId="0" applyFont="1" applyFill="1" applyBorder="1" applyAlignment="1">
      <alignment vertical="top" wrapText="1"/>
    </xf>
    <xf numFmtId="0" fontId="10" fillId="0" borderId="0" xfId="0" applyFont="1" applyFill="1" applyBorder="1" applyAlignment="1">
      <alignment horizontal="center" vertical="center" textRotation="90" wrapText="1"/>
    </xf>
    <xf numFmtId="0" fontId="10" fillId="0" borderId="0" xfId="0" applyFont="1" applyFill="1" applyBorder="1" applyAlignment="1">
      <alignment horizontal="center" vertical="center" wrapText="1"/>
    </xf>
    <xf numFmtId="0" fontId="0" fillId="0" borderId="0" xfId="0" applyAlignment="1">
      <alignment horizontal="center"/>
    </xf>
    <xf numFmtId="0" fontId="3" fillId="0" borderId="0" xfId="0" applyFont="1"/>
    <xf numFmtId="0" fontId="14" fillId="0" borderId="19" xfId="0" applyFont="1" applyBorder="1" applyAlignment="1">
      <alignment horizontal="center"/>
    </xf>
    <xf numFmtId="0" fontId="14" fillId="0" borderId="0" xfId="0" applyFont="1" applyBorder="1" applyAlignment="1">
      <alignment horizontal="center"/>
    </xf>
    <xf numFmtId="0" fontId="14" fillId="0" borderId="0" xfId="0" applyFont="1" applyBorder="1"/>
    <xf numFmtId="0" fontId="18" fillId="0" borderId="19" xfId="0" applyFont="1" applyBorder="1" applyAlignment="1">
      <alignment horizontal="center"/>
    </xf>
    <xf numFmtId="0" fontId="18" fillId="0" borderId="0" xfId="0" applyFont="1" applyBorder="1" applyAlignment="1">
      <alignment horizontal="center"/>
    </xf>
    <xf numFmtId="0" fontId="14" fillId="0" borderId="0" xfId="0" applyFont="1" applyAlignment="1">
      <alignment horizontal="center"/>
    </xf>
    <xf numFmtId="0" fontId="14" fillId="0" borderId="0" xfId="0" applyFont="1"/>
    <xf numFmtId="0" fontId="16" fillId="0" borderId="8" xfId="0" applyFont="1" applyBorder="1" applyAlignment="1">
      <alignment horizontal="center" vertical="center"/>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1" fillId="0" borderId="0" xfId="0" applyFont="1" applyBorder="1" applyAlignment="1">
      <alignment vertical="center"/>
    </xf>
    <xf numFmtId="0" fontId="2" fillId="10" borderId="5" xfId="0" applyFont="1" applyFill="1" applyBorder="1" applyAlignment="1">
      <alignment horizontal="center" vertical="center" wrapText="1"/>
    </xf>
    <xf numFmtId="0" fontId="18" fillId="0" borderId="0" xfId="0" applyFont="1" applyBorder="1" applyAlignment="1">
      <alignment horizontal="center"/>
    </xf>
    <xf numFmtId="0" fontId="14" fillId="0" borderId="4" xfId="0" applyFont="1" applyBorder="1" applyAlignment="1">
      <alignment horizontal="center" vertical="top" wrapText="1"/>
    </xf>
    <xf numFmtId="0" fontId="11" fillId="0" borderId="3" xfId="0" applyFont="1" applyBorder="1" applyAlignment="1">
      <alignment horizontal="left" vertical="center"/>
    </xf>
    <xf numFmtId="0" fontId="11" fillId="0" borderId="4" xfId="0" applyFont="1" applyBorder="1" applyAlignment="1">
      <alignment horizontal="center" vertical="top" wrapText="1"/>
    </xf>
    <xf numFmtId="0" fontId="22" fillId="12" borderId="2" xfId="0" applyFont="1" applyFill="1" applyBorder="1" applyAlignment="1">
      <alignment horizontal="center" vertical="center" wrapText="1"/>
    </xf>
    <xf numFmtId="0" fontId="1" fillId="1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4" fillId="12"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1" fillId="10" borderId="0" xfId="0" applyFont="1" applyFill="1" applyBorder="1" applyAlignment="1">
      <alignment horizontal="center" vertical="center" textRotation="90" wrapText="1"/>
    </xf>
    <xf numFmtId="0" fontId="25" fillId="13" borderId="2" xfId="0" applyFont="1" applyFill="1" applyBorder="1" applyAlignment="1">
      <alignment horizontal="center" vertical="center" wrapText="1"/>
    </xf>
    <xf numFmtId="0" fontId="20" fillId="10" borderId="0" xfId="0" applyFont="1" applyFill="1" applyBorder="1" applyAlignment="1">
      <alignment wrapText="1"/>
    </xf>
    <xf numFmtId="0" fontId="20" fillId="10" borderId="0"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0" fillId="10" borderId="0" xfId="0" applyFill="1" applyBorder="1"/>
    <xf numFmtId="0" fontId="1" fillId="1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3" xfId="0" applyFont="1" applyBorder="1" applyAlignment="1">
      <alignment horizontal="center"/>
    </xf>
    <xf numFmtId="0" fontId="13" fillId="0" borderId="0" xfId="0" applyFont="1" applyFill="1" applyBorder="1" applyAlignment="1">
      <alignment vertical="center" wrapText="1"/>
    </xf>
    <xf numFmtId="0" fontId="14" fillId="0" borderId="3" xfId="0" applyFont="1" applyFill="1" applyBorder="1" applyAlignment="1"/>
    <xf numFmtId="0" fontId="14" fillId="0" borderId="0" xfId="0" applyFont="1" applyFill="1" applyBorder="1" applyAlignment="1"/>
    <xf numFmtId="0" fontId="2" fillId="10" borderId="33" xfId="0" applyFont="1" applyFill="1" applyBorder="1" applyAlignment="1">
      <alignment horizontal="center" vertical="center" wrapText="1"/>
    </xf>
    <xf numFmtId="0" fontId="11" fillId="0" borderId="0" xfId="0" applyFont="1" applyBorder="1" applyAlignment="1">
      <alignment vertical="center" wrapText="1"/>
    </xf>
    <xf numFmtId="0" fontId="14" fillId="2" borderId="2" xfId="0" applyFont="1" applyFill="1" applyBorder="1" applyAlignment="1" applyProtection="1">
      <alignment vertical="center" wrapText="1"/>
    </xf>
    <xf numFmtId="0" fontId="16" fillId="0" borderId="0" xfId="0" applyFont="1" applyBorder="1" applyAlignment="1">
      <alignment vertical="center" wrapText="1"/>
    </xf>
    <xf numFmtId="16" fontId="11" fillId="0" borderId="0" xfId="0" quotePrefix="1" applyNumberFormat="1" applyFont="1" applyBorder="1" applyAlignment="1">
      <alignment horizontal="center" vertical="center" wrapText="1"/>
    </xf>
    <xf numFmtId="0" fontId="11" fillId="0" borderId="0" xfId="0" quotePrefix="1" applyFont="1" applyBorder="1" applyAlignment="1">
      <alignment horizontal="center" vertical="center" wrapText="1"/>
    </xf>
    <xf numFmtId="0" fontId="2" fillId="10" borderId="32" xfId="0" applyFont="1" applyFill="1" applyBorder="1" applyAlignment="1">
      <alignment horizontal="center" vertical="center" wrapText="1"/>
    </xf>
    <xf numFmtId="0" fontId="1" fillId="10" borderId="27" xfId="0" applyFont="1" applyFill="1" applyBorder="1" applyAlignment="1">
      <alignment horizontal="center" vertical="center" wrapText="1"/>
    </xf>
    <xf numFmtId="0" fontId="28" fillId="8" borderId="26" xfId="0" applyFont="1" applyFill="1" applyBorder="1" applyAlignment="1">
      <alignment horizontal="center" vertical="center" wrapText="1"/>
    </xf>
    <xf numFmtId="0" fontId="28" fillId="4" borderId="33"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28" fillId="6" borderId="33" xfId="0" applyFont="1" applyFill="1" applyBorder="1" applyAlignment="1">
      <alignment horizontal="center" vertical="center" wrapText="1"/>
    </xf>
    <xf numFmtId="0" fontId="28" fillId="14" borderId="27" xfId="0" applyFont="1" applyFill="1" applyBorder="1" applyAlignment="1">
      <alignment horizontal="center" vertical="center" wrapText="1"/>
    </xf>
    <xf numFmtId="0" fontId="28" fillId="7" borderId="27" xfId="0" applyFont="1" applyFill="1" applyBorder="1" applyAlignment="1">
      <alignment horizontal="center" vertical="center" wrapText="1"/>
    </xf>
    <xf numFmtId="0" fontId="0" fillId="10" borderId="0" xfId="0" applyFont="1" applyFill="1" applyAlignment="1">
      <alignment horizontal="center" vertical="center" wrapText="1"/>
    </xf>
    <xf numFmtId="0" fontId="2" fillId="10" borderId="5" xfId="0" applyFont="1" applyFill="1" applyBorder="1" applyAlignment="1">
      <alignment horizontal="center" vertical="center" wrapText="1"/>
    </xf>
    <xf numFmtId="0" fontId="20" fillId="10" borderId="32" xfId="0" applyFont="1" applyFill="1" applyBorder="1" applyAlignment="1">
      <alignment horizontal="center" vertical="center" wrapText="1"/>
    </xf>
    <xf numFmtId="0" fontId="20" fillId="10" borderId="33" xfId="0" applyFont="1" applyFill="1" applyBorder="1" applyAlignment="1">
      <alignment horizontal="center" vertical="center" wrapText="1"/>
    </xf>
    <xf numFmtId="0" fontId="20" fillId="10" borderId="5" xfId="0" applyFont="1" applyFill="1" applyBorder="1" applyAlignment="1">
      <alignment horizontal="center" vertical="center" wrapText="1"/>
    </xf>
    <xf numFmtId="0" fontId="29" fillId="10" borderId="0" xfId="0" applyFont="1" applyFill="1" applyAlignment="1">
      <alignment horizontal="center" vertical="center" wrapText="1"/>
    </xf>
    <xf numFmtId="0" fontId="29" fillId="0" borderId="0" xfId="0" applyFont="1"/>
    <xf numFmtId="0" fontId="16" fillId="0" borderId="0" xfId="0" applyFont="1" applyBorder="1" applyAlignment="1">
      <alignment horizontal="left" vertical="top" wrapText="1"/>
    </xf>
    <xf numFmtId="0" fontId="11" fillId="0" borderId="0" xfId="0" applyFont="1" applyBorder="1" applyAlignment="1">
      <alignment vertical="center" wrapText="1"/>
    </xf>
    <xf numFmtId="0" fontId="13" fillId="10" borderId="0" xfId="0" applyFont="1" applyFill="1" applyBorder="1" applyAlignment="1">
      <alignment vertical="center" wrapText="1"/>
    </xf>
    <xf numFmtId="0" fontId="16" fillId="10" borderId="0" xfId="0" applyFont="1" applyFill="1" applyBorder="1" applyAlignment="1">
      <alignment vertical="center" textRotation="90"/>
    </xf>
    <xf numFmtId="0" fontId="1" fillId="10" borderId="0" xfId="0" applyFont="1" applyFill="1" applyBorder="1" applyAlignment="1">
      <alignment horizontal="center" vertical="center" textRotation="90"/>
    </xf>
    <xf numFmtId="0" fontId="27" fillId="10" borderId="0" xfId="0" applyFont="1" applyFill="1" applyBorder="1" applyAlignment="1">
      <alignment horizontal="center" vertical="center" wrapText="1"/>
    </xf>
    <xf numFmtId="0" fontId="26" fillId="10" borderId="0" xfId="0" applyFont="1" applyFill="1" applyBorder="1" applyAlignment="1">
      <alignment horizontal="center" vertical="center"/>
    </xf>
    <xf numFmtId="0" fontId="0" fillId="10" borderId="0" xfId="0" applyFill="1" applyBorder="1" applyAlignment="1">
      <alignment horizontal="center" vertical="center" textRotation="90"/>
    </xf>
    <xf numFmtId="0" fontId="14" fillId="10" borderId="0" xfId="0" applyFont="1" applyFill="1" applyBorder="1" applyAlignment="1">
      <alignment horizontal="center"/>
    </xf>
    <xf numFmtId="0" fontId="13" fillId="10" borderId="0"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16" fillId="0" borderId="0" xfId="0" applyFont="1" applyBorder="1" applyAlignment="1">
      <alignment horizontal="left" vertical="center" wrapText="1"/>
    </xf>
    <xf numFmtId="0" fontId="18" fillId="0" borderId="0" xfId="0" applyFont="1" applyBorder="1" applyAlignment="1">
      <alignment horizontal="center"/>
    </xf>
    <xf numFmtId="0" fontId="11" fillId="0" borderId="0" xfId="0" applyFont="1" applyBorder="1" applyAlignment="1">
      <alignment horizontal="center" vertical="center" wrapText="1"/>
    </xf>
    <xf numFmtId="0" fontId="3" fillId="0" borderId="39" xfId="0" applyFont="1" applyBorder="1" applyAlignment="1">
      <alignment horizontal="left" wrapText="1"/>
    </xf>
    <xf numFmtId="0" fontId="3" fillId="0" borderId="44" xfId="0" applyFont="1" applyBorder="1" applyAlignment="1">
      <alignment horizontal="left" wrapText="1"/>
    </xf>
    <xf numFmtId="0" fontId="3" fillId="0" borderId="41" xfId="0" applyFont="1" applyBorder="1" applyAlignment="1">
      <alignment horizontal="left" wrapText="1"/>
    </xf>
    <xf numFmtId="0" fontId="32" fillId="15" borderId="45" xfId="0" applyFont="1" applyFill="1" applyBorder="1" applyAlignment="1">
      <alignment horizontal="center"/>
    </xf>
    <xf numFmtId="0" fontId="32" fillId="15" borderId="46" xfId="0" applyFont="1" applyFill="1" applyBorder="1" applyAlignment="1">
      <alignment horizontal="center"/>
    </xf>
    <xf numFmtId="0" fontId="32" fillId="15" borderId="33" xfId="0" applyFont="1" applyFill="1" applyBorder="1" applyAlignment="1">
      <alignment horizontal="center"/>
    </xf>
    <xf numFmtId="0" fontId="31" fillId="0" borderId="6" xfId="0" applyFont="1" applyFill="1" applyBorder="1" applyAlignment="1"/>
    <xf numFmtId="0" fontId="32" fillId="15" borderId="58" xfId="0" applyFont="1" applyFill="1" applyBorder="1" applyAlignment="1">
      <alignment horizontal="center"/>
    </xf>
    <xf numFmtId="0" fontId="3" fillId="0" borderId="37" xfId="0" applyFont="1" applyBorder="1" applyAlignment="1">
      <alignment horizontal="left"/>
    </xf>
    <xf numFmtId="0" fontId="3" fillId="0" borderId="39" xfId="0" applyFont="1" applyBorder="1" applyAlignment="1">
      <alignment horizontal="left"/>
    </xf>
    <xf numFmtId="0" fontId="3" fillId="0" borderId="37" xfId="0" applyFont="1" applyBorder="1" applyAlignment="1">
      <alignment vertical="center" wrapText="1"/>
    </xf>
    <xf numFmtId="0" fontId="3" fillId="0" borderId="39" xfId="0" applyFont="1" applyBorder="1" applyAlignment="1">
      <alignment vertical="center" wrapText="1"/>
    </xf>
    <xf numFmtId="0" fontId="3" fillId="0" borderId="41" xfId="0" applyFont="1" applyBorder="1" applyAlignment="1">
      <alignment vertical="center" wrapText="1"/>
    </xf>
    <xf numFmtId="0" fontId="3" fillId="0" borderId="59" xfId="0" applyFont="1" applyBorder="1" applyAlignment="1">
      <alignment vertical="center" wrapText="1"/>
    </xf>
    <xf numFmtId="0" fontId="3" fillId="0" borderId="44" xfId="0" applyFont="1" applyBorder="1" applyAlignment="1">
      <alignment vertical="center" wrapText="1"/>
    </xf>
    <xf numFmtId="0" fontId="3" fillId="0" borderId="11" xfId="0" applyFont="1" applyBorder="1" applyAlignment="1">
      <alignment vertical="center" wrapText="1"/>
    </xf>
    <xf numFmtId="0" fontId="3" fillId="0" borderId="61" xfId="0" applyFont="1" applyBorder="1" applyAlignment="1">
      <alignment vertical="center" wrapText="1"/>
    </xf>
    <xf numFmtId="0" fontId="29" fillId="0" borderId="37" xfId="0" applyFont="1" applyBorder="1" applyAlignment="1">
      <alignment vertical="center" wrapText="1"/>
    </xf>
    <xf numFmtId="0" fontId="29" fillId="0" borderId="39" xfId="0" applyFont="1" applyBorder="1" applyAlignment="1">
      <alignment vertical="center" wrapText="1"/>
    </xf>
    <xf numFmtId="0" fontId="29" fillId="0" borderId="44" xfId="0" applyFont="1" applyBorder="1" applyAlignment="1">
      <alignment vertical="center" wrapText="1"/>
    </xf>
    <xf numFmtId="0" fontId="3" fillId="0" borderId="63" xfId="0" applyFont="1" applyBorder="1" applyAlignment="1">
      <alignment vertical="center" wrapText="1"/>
    </xf>
    <xf numFmtId="0" fontId="29" fillId="0" borderId="61" xfId="0" applyFont="1" applyBorder="1" applyAlignment="1">
      <alignment vertical="center" wrapText="1"/>
    </xf>
    <xf numFmtId="0" fontId="29" fillId="0" borderId="39" xfId="0" applyFont="1" applyBorder="1" applyAlignment="1">
      <alignment wrapText="1"/>
    </xf>
    <xf numFmtId="0" fontId="29" fillId="0" borderId="63" xfId="0" applyFont="1" applyBorder="1" applyAlignment="1">
      <alignment vertical="center" wrapText="1"/>
    </xf>
    <xf numFmtId="0" fontId="3" fillId="0" borderId="57" xfId="0" applyFont="1" applyBorder="1" applyAlignment="1">
      <alignment vertical="center" wrapText="1"/>
    </xf>
    <xf numFmtId="0" fontId="3" fillId="0" borderId="61" xfId="0" applyFont="1" applyFill="1" applyBorder="1" applyAlignment="1">
      <alignment vertical="center" wrapText="1"/>
    </xf>
    <xf numFmtId="0" fontId="3" fillId="0" borderId="39" xfId="0" applyFont="1" applyFill="1" applyBorder="1" applyAlignment="1">
      <alignment vertical="center" wrapText="1"/>
    </xf>
    <xf numFmtId="0" fontId="3" fillId="0" borderId="63" xfId="0" applyFont="1" applyFill="1" applyBorder="1" applyAlignment="1">
      <alignment vertical="center" wrapText="1"/>
    </xf>
    <xf numFmtId="0" fontId="11" fillId="0" borderId="0" xfId="0" applyFont="1" applyFill="1" applyBorder="1" applyAlignment="1">
      <alignment horizontal="center" vertical="center" wrapText="1"/>
    </xf>
    <xf numFmtId="0" fontId="14" fillId="2" borderId="3" xfId="0" applyFont="1" applyFill="1" applyBorder="1" applyAlignment="1" applyProtection="1">
      <alignment vertical="center" wrapText="1"/>
    </xf>
    <xf numFmtId="0" fontId="14" fillId="2" borderId="0"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37" fillId="10" borderId="39" xfId="0" applyFont="1" applyFill="1" applyBorder="1" applyAlignment="1">
      <alignment horizontal="center" vertical="center" wrapText="1"/>
    </xf>
    <xf numFmtId="165" fontId="37" fillId="10" borderId="39" xfId="0" applyNumberFormat="1" applyFont="1" applyFill="1" applyBorder="1" applyAlignment="1">
      <alignment horizontal="center" vertical="center" wrapText="1"/>
    </xf>
    <xf numFmtId="0" fontId="14" fillId="2" borderId="7" xfId="0" applyFont="1" applyFill="1" applyBorder="1" applyAlignment="1" applyProtection="1">
      <alignment horizontal="center" vertical="center" wrapText="1"/>
    </xf>
    <xf numFmtId="0" fontId="37" fillId="10" borderId="37" xfId="0" applyFont="1" applyFill="1" applyBorder="1" applyAlignment="1">
      <alignment horizontal="center" vertical="center" wrapText="1"/>
    </xf>
    <xf numFmtId="0" fontId="37" fillId="10" borderId="41" xfId="0" applyFont="1" applyFill="1" applyBorder="1" applyAlignment="1">
      <alignment horizontal="center" vertical="center" wrapText="1"/>
    </xf>
    <xf numFmtId="0" fontId="14" fillId="10" borderId="0" xfId="0" applyFont="1" applyFill="1" applyBorder="1" applyAlignment="1" applyProtection="1">
      <alignment horizontal="center" vertical="center" wrapText="1"/>
      <protection hidden="1"/>
    </xf>
    <xf numFmtId="0" fontId="14" fillId="10" borderId="0" xfId="0" applyFont="1" applyFill="1" applyBorder="1" applyAlignment="1">
      <alignment horizontal="center" vertical="center" wrapText="1"/>
    </xf>
    <xf numFmtId="0" fontId="13" fillId="2" borderId="0" xfId="0" applyFont="1" applyFill="1" applyAlignment="1">
      <alignment horizontal="center" vertical="center" wrapText="1"/>
    </xf>
    <xf numFmtId="43" fontId="14" fillId="2" borderId="3" xfId="4" applyFont="1" applyFill="1" applyBorder="1" applyAlignment="1" applyProtection="1">
      <alignment vertical="center" wrapText="1"/>
    </xf>
    <xf numFmtId="43" fontId="14" fillId="10" borderId="2" xfId="4" applyFont="1" applyFill="1" applyBorder="1" applyAlignment="1" applyProtection="1">
      <alignment horizontal="center" vertical="center" wrapText="1"/>
    </xf>
    <xf numFmtId="43" fontId="14" fillId="2" borderId="0" xfId="4" applyFont="1" applyFill="1" applyAlignment="1">
      <alignment horizontal="center" vertical="center" wrapText="1"/>
    </xf>
    <xf numFmtId="0" fontId="19" fillId="2" borderId="0" xfId="0" applyFont="1" applyFill="1" applyBorder="1" applyAlignment="1">
      <alignment horizontal="center" vertical="center" wrapText="1"/>
    </xf>
    <xf numFmtId="0" fontId="19" fillId="2" borderId="0" xfId="0" applyFont="1" applyFill="1" applyAlignment="1">
      <alignment horizontal="center" vertical="center" wrapText="1"/>
    </xf>
    <xf numFmtId="0" fontId="39" fillId="2" borderId="0" xfId="0" applyFont="1" applyFill="1" applyAlignment="1">
      <alignment horizontal="center" vertical="center" wrapText="1"/>
    </xf>
    <xf numFmtId="0" fontId="39" fillId="10" borderId="0" xfId="0" applyFont="1" applyFill="1" applyBorder="1" applyAlignment="1">
      <alignment vertical="center" wrapText="1"/>
    </xf>
    <xf numFmtId="0" fontId="39" fillId="10" borderId="0" xfId="0" applyFont="1" applyFill="1" applyBorder="1" applyAlignment="1">
      <alignment horizontal="justify" vertical="center" wrapText="1"/>
    </xf>
    <xf numFmtId="0" fontId="39" fillId="10" borderId="0" xfId="0" applyFont="1" applyFill="1" applyBorder="1" applyAlignment="1">
      <alignment horizontal="justify" vertical="center"/>
    </xf>
    <xf numFmtId="0" fontId="39" fillId="10" borderId="0" xfId="0" applyFont="1" applyFill="1" applyBorder="1"/>
    <xf numFmtId="0" fontId="39" fillId="0" borderId="0" xfId="0" applyFont="1" applyFill="1" applyBorder="1" applyAlignment="1" applyProtection="1">
      <alignment vertical="center" wrapText="1"/>
    </xf>
    <xf numFmtId="43" fontId="39" fillId="2" borderId="0" xfId="4" applyFont="1" applyFill="1" applyAlignment="1">
      <alignment horizontal="center" vertical="center" wrapText="1"/>
    </xf>
    <xf numFmtId="0" fontId="39" fillId="6" borderId="0" xfId="0" applyFont="1" applyFill="1" applyAlignment="1">
      <alignment horizontal="center" vertical="center" wrapText="1"/>
    </xf>
    <xf numFmtId="43" fontId="39" fillId="6" borderId="0" xfId="4" applyFont="1" applyFill="1" applyAlignment="1">
      <alignment horizontal="center" vertical="center" wrapText="1"/>
    </xf>
    <xf numFmtId="0" fontId="13" fillId="9" borderId="2" xfId="0" applyFont="1" applyFill="1" applyBorder="1" applyAlignment="1" applyProtection="1">
      <alignment horizontal="center" vertical="center" wrapText="1"/>
    </xf>
    <xf numFmtId="0" fontId="14" fillId="2" borderId="8"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0" xfId="0" applyFont="1" applyFill="1" applyAlignment="1">
      <alignment horizontal="center" vertical="center" wrapText="1"/>
    </xf>
    <xf numFmtId="0" fontId="14" fillId="2" borderId="4" xfId="0" applyFont="1" applyFill="1" applyBorder="1" applyAlignment="1" applyProtection="1">
      <alignment horizontal="center" vertical="center" wrapText="1"/>
    </xf>
    <xf numFmtId="0" fontId="14" fillId="2" borderId="3" xfId="0" applyFont="1" applyFill="1" applyBorder="1" applyAlignment="1" applyProtection="1">
      <alignment vertical="center"/>
    </xf>
    <xf numFmtId="0" fontId="37" fillId="0" borderId="36" xfId="0" applyFont="1" applyBorder="1" applyAlignment="1">
      <alignment horizontal="center" vertical="center" wrapText="1"/>
    </xf>
    <xf numFmtId="0" fontId="14" fillId="2" borderId="0" xfId="0" applyFont="1" applyFill="1" applyBorder="1" applyAlignment="1" applyProtection="1">
      <alignment vertical="center"/>
    </xf>
    <xf numFmtId="0" fontId="37" fillId="0" borderId="38" xfId="0" applyFont="1" applyBorder="1" applyAlignment="1">
      <alignment horizontal="center" vertical="center" wrapText="1"/>
    </xf>
    <xf numFmtId="0" fontId="14" fillId="2" borderId="4" xfId="0" applyFont="1" applyFill="1" applyBorder="1" applyAlignment="1" applyProtection="1">
      <alignment vertical="center"/>
    </xf>
    <xf numFmtId="0" fontId="37" fillId="0" borderId="40" xfId="0" applyFont="1" applyBorder="1" applyAlignment="1">
      <alignment horizontal="center" vertical="center" wrapText="1"/>
    </xf>
    <xf numFmtId="0" fontId="14" fillId="15" borderId="34" xfId="0" applyFont="1" applyFill="1" applyBorder="1" applyAlignment="1" applyProtection="1">
      <alignment horizontal="center" vertical="center" wrapText="1"/>
    </xf>
    <xf numFmtId="0" fontId="13" fillId="0" borderId="36" xfId="0" applyFont="1" applyBorder="1" applyAlignment="1">
      <alignment horizontal="center" vertical="center" wrapText="1"/>
    </xf>
    <xf numFmtId="0" fontId="13" fillId="10" borderId="37" xfId="0" applyFont="1" applyFill="1" applyBorder="1" applyAlignment="1">
      <alignment horizontal="center" vertical="center" wrapText="1"/>
    </xf>
    <xf numFmtId="0" fontId="13" fillId="0" borderId="38" xfId="0" applyFont="1" applyBorder="1" applyAlignment="1">
      <alignment horizontal="center" vertical="center" wrapText="1"/>
    </xf>
    <xf numFmtId="0" fontId="13" fillId="10" borderId="39" xfId="0" applyFont="1" applyFill="1" applyBorder="1" applyAlignment="1">
      <alignment horizontal="center" vertical="center" wrapText="1"/>
    </xf>
    <xf numFmtId="165" fontId="13" fillId="10" borderId="39" xfId="0" applyNumberFormat="1" applyFont="1" applyFill="1" applyBorder="1" applyAlignment="1">
      <alignment horizontal="center" vertical="center" wrapText="1"/>
    </xf>
    <xf numFmtId="0" fontId="13" fillId="0" borderId="40" xfId="0" applyFont="1" applyBorder="1" applyAlignment="1">
      <alignment horizontal="center" vertical="center" wrapText="1"/>
    </xf>
    <xf numFmtId="0" fontId="13" fillId="10" borderId="41" xfId="0" applyFont="1" applyFill="1" applyBorder="1" applyAlignment="1">
      <alignment horizontal="center" vertical="center" wrapText="1"/>
    </xf>
    <xf numFmtId="0" fontId="40" fillId="15" borderId="30" xfId="0" applyFont="1" applyFill="1" applyBorder="1" applyAlignment="1" applyProtection="1">
      <alignment horizontal="center" vertical="center" wrapText="1"/>
    </xf>
    <xf numFmtId="0" fontId="40" fillId="0" borderId="0" xfId="0" applyFont="1" applyAlignment="1">
      <alignment vertical="center" wrapText="1"/>
    </xf>
    <xf numFmtId="0" fontId="40" fillId="2" borderId="0" xfId="0" applyFont="1" applyFill="1" applyBorder="1" applyAlignment="1">
      <alignment horizontal="center" vertical="center" wrapText="1"/>
    </xf>
    <xf numFmtId="43" fontId="40" fillId="0" borderId="0" xfId="4" applyFont="1" applyAlignment="1">
      <alignment vertical="center" wrapText="1"/>
    </xf>
    <xf numFmtId="0" fontId="19" fillId="9" borderId="2" xfId="0" applyFont="1" applyFill="1" applyBorder="1" applyAlignment="1" applyProtection="1">
      <alignment horizontal="center" vertical="center" wrapText="1"/>
    </xf>
    <xf numFmtId="43" fontId="19" fillId="9" borderId="2" xfId="4" applyFont="1" applyFill="1" applyBorder="1" applyAlignment="1" applyProtection="1">
      <alignment horizontal="center" vertical="center" wrapText="1"/>
    </xf>
    <xf numFmtId="0" fontId="14" fillId="10" borderId="2" xfId="0" applyFont="1" applyFill="1" applyBorder="1" applyAlignment="1" applyProtection="1">
      <alignment horizontal="center" vertical="center" wrapText="1"/>
    </xf>
    <xf numFmtId="0" fontId="39" fillId="10" borderId="0" xfId="0" applyFont="1" applyFill="1" applyBorder="1" applyAlignment="1" applyProtection="1">
      <alignment horizontal="center" vertical="center" wrapText="1"/>
      <protection hidden="1"/>
    </xf>
    <xf numFmtId="0" fontId="39" fillId="10" borderId="0" xfId="0" applyFont="1" applyFill="1" applyBorder="1" applyAlignment="1" applyProtection="1">
      <alignment vertical="center" wrapText="1"/>
      <protection hidden="1"/>
    </xf>
    <xf numFmtId="0" fontId="39" fillId="10" borderId="0" xfId="0" applyFont="1" applyFill="1" applyBorder="1" applyAlignment="1">
      <alignment horizontal="center" wrapText="1"/>
    </xf>
    <xf numFmtId="0" fontId="14" fillId="2" borderId="2" xfId="0" applyFont="1" applyFill="1" applyBorder="1" applyAlignment="1" applyProtection="1">
      <alignment horizontal="center" vertical="center" wrapText="1"/>
    </xf>
    <xf numFmtId="0" fontId="14" fillId="10" borderId="2" xfId="0" applyFont="1" applyFill="1" applyBorder="1" applyAlignment="1" applyProtection="1">
      <alignment horizontal="center" vertical="center" wrapText="1"/>
      <protection locked="0"/>
    </xf>
    <xf numFmtId="0" fontId="39" fillId="10" borderId="0" xfId="0" applyFont="1" applyFill="1" applyBorder="1" applyAlignment="1">
      <alignment horizontal="center" vertical="center" wrapText="1"/>
    </xf>
    <xf numFmtId="0" fontId="14" fillId="5" borderId="2"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0" fontId="14" fillId="10" borderId="0" xfId="0" applyFont="1" applyFill="1" applyBorder="1" applyAlignment="1" applyProtection="1">
      <alignment vertical="center" wrapText="1"/>
    </xf>
    <xf numFmtId="0" fontId="14" fillId="10" borderId="0" xfId="0" applyFont="1" applyFill="1" applyBorder="1" applyAlignment="1" applyProtection="1">
      <alignment horizontal="center" vertical="center" wrapText="1"/>
    </xf>
    <xf numFmtId="14" fontId="14" fillId="10" borderId="0" xfId="0" applyNumberFormat="1" applyFont="1" applyFill="1" applyBorder="1" applyAlignment="1">
      <alignment horizontal="center" vertical="center" wrapText="1"/>
    </xf>
    <xf numFmtId="0" fontId="14" fillId="10" borderId="0" xfId="0" applyFont="1" applyFill="1" applyBorder="1"/>
    <xf numFmtId="0" fontId="14" fillId="10" borderId="2" xfId="0" applyFont="1" applyFill="1" applyBorder="1" applyAlignment="1" applyProtection="1">
      <alignment vertical="center" wrapText="1"/>
      <protection hidden="1"/>
    </xf>
    <xf numFmtId="0" fontId="14" fillId="10" borderId="2" xfId="0" applyFont="1" applyFill="1" applyBorder="1" applyAlignment="1" applyProtection="1">
      <alignment vertical="center" wrapText="1"/>
      <protection locked="0"/>
    </xf>
    <xf numFmtId="166" fontId="14" fillId="10" borderId="2" xfId="0" applyNumberFormat="1" applyFont="1" applyFill="1" applyBorder="1" applyAlignment="1" applyProtection="1">
      <alignment horizontal="center" vertical="center" wrapText="1"/>
      <protection locked="0"/>
    </xf>
    <xf numFmtId="14" fontId="14" fillId="10" borderId="2" xfId="0" applyNumberFormat="1" applyFont="1" applyFill="1" applyBorder="1" applyAlignment="1" applyProtection="1">
      <alignment horizontal="center" vertical="center" wrapText="1"/>
      <protection locked="0"/>
    </xf>
    <xf numFmtId="0" fontId="14" fillId="10" borderId="2" xfId="0" applyFont="1" applyFill="1" applyBorder="1" applyAlignment="1" applyProtection="1">
      <alignment horizontal="left" vertical="center" wrapText="1"/>
      <protection locked="0"/>
    </xf>
    <xf numFmtId="0" fontId="26" fillId="10" borderId="2" xfId="0" applyFont="1" applyFill="1" applyBorder="1" applyAlignment="1" applyProtection="1">
      <alignment vertical="center" wrapText="1"/>
      <protection locked="0"/>
    </xf>
    <xf numFmtId="0" fontId="39" fillId="10" borderId="2" xfId="0" applyFont="1" applyFill="1" applyBorder="1" applyAlignment="1">
      <alignment horizontal="center" vertical="center" wrapText="1"/>
    </xf>
    <xf numFmtId="0" fontId="39" fillId="10" borderId="2" xfId="0" applyFont="1" applyFill="1" applyBorder="1" applyAlignment="1" applyProtection="1">
      <alignment horizontal="center" vertical="center" wrapText="1"/>
      <protection hidden="1"/>
    </xf>
    <xf numFmtId="0" fontId="39" fillId="10" borderId="2" xfId="0" applyFont="1" applyFill="1" applyBorder="1" applyAlignment="1">
      <alignment vertical="center" wrapText="1"/>
    </xf>
    <xf numFmtId="0" fontId="14" fillId="10" borderId="2" xfId="0" applyFont="1" applyFill="1" applyBorder="1" applyAlignment="1" applyProtection="1">
      <alignment vertical="center" wrapText="1"/>
    </xf>
    <xf numFmtId="0" fontId="14" fillId="10" borderId="0" xfId="0" applyFont="1" applyFill="1" applyAlignment="1">
      <alignment horizontal="center" vertical="center" wrapText="1"/>
    </xf>
    <xf numFmtId="0" fontId="14" fillId="10" borderId="8" xfId="0" applyFont="1" applyFill="1" applyBorder="1" applyAlignment="1" applyProtection="1">
      <alignment vertical="center" wrapText="1"/>
    </xf>
    <xf numFmtId="0" fontId="14" fillId="10" borderId="3" xfId="0" applyFont="1" applyFill="1" applyBorder="1" applyAlignment="1" applyProtection="1">
      <alignment vertical="center" wrapText="1"/>
    </xf>
    <xf numFmtId="0" fontId="14" fillId="10" borderId="3" xfId="0" applyFont="1" applyFill="1" applyBorder="1" applyAlignment="1" applyProtection="1">
      <alignment horizontal="center" vertical="center" wrapText="1"/>
    </xf>
    <xf numFmtId="0" fontId="14" fillId="10" borderId="3" xfId="0" applyFont="1" applyFill="1" applyBorder="1" applyAlignment="1" applyProtection="1">
      <alignment horizontal="center" vertical="center" wrapText="1"/>
      <protection hidden="1"/>
    </xf>
    <xf numFmtId="0" fontId="14" fillId="10" borderId="3" xfId="0" applyFont="1" applyFill="1" applyBorder="1" applyAlignment="1">
      <alignment horizontal="center" vertical="center" wrapText="1"/>
    </xf>
    <xf numFmtId="0" fontId="14" fillId="10" borderId="6" xfId="0" applyFont="1" applyFill="1" applyBorder="1" applyAlignment="1" applyProtection="1">
      <alignment vertical="center" wrapText="1"/>
    </xf>
    <xf numFmtId="0" fontId="14" fillId="10" borderId="7" xfId="0" applyFont="1" applyFill="1" applyBorder="1" applyAlignment="1" applyProtection="1">
      <alignment vertical="center" wrapText="1"/>
    </xf>
    <xf numFmtId="0" fontId="14" fillId="10" borderId="4" xfId="0" applyFont="1" applyFill="1" applyBorder="1" applyAlignment="1" applyProtection="1">
      <alignment vertical="center" wrapText="1"/>
    </xf>
    <xf numFmtId="0" fontId="14" fillId="10" borderId="4" xfId="0" applyFont="1" applyFill="1" applyBorder="1" applyAlignment="1">
      <alignment horizontal="center" vertical="center" wrapText="1"/>
    </xf>
    <xf numFmtId="0" fontId="14" fillId="10" borderId="4" xfId="0" applyFont="1" applyFill="1" applyBorder="1" applyAlignment="1" applyProtection="1">
      <alignment horizontal="center" vertical="center" wrapText="1"/>
    </xf>
    <xf numFmtId="14" fontId="13" fillId="10" borderId="0" xfId="0" applyNumberFormat="1" applyFont="1" applyFill="1" applyBorder="1" applyAlignment="1">
      <alignment horizontal="center" vertical="center" wrapText="1"/>
    </xf>
    <xf numFmtId="0" fontId="13" fillId="10" borderId="0" xfId="0" applyFont="1" applyFill="1" applyBorder="1"/>
    <xf numFmtId="9" fontId="13" fillId="15" borderId="2" xfId="0" applyNumberFormat="1" applyFont="1" applyFill="1" applyBorder="1" applyAlignment="1" applyProtection="1">
      <alignment horizontal="center" vertical="center" wrapText="1"/>
    </xf>
    <xf numFmtId="0" fontId="13" fillId="15" borderId="2" xfId="0" applyFont="1" applyFill="1" applyBorder="1" applyAlignment="1" applyProtection="1">
      <alignment horizontal="center" vertical="center" wrapText="1"/>
      <protection hidden="1"/>
    </xf>
    <xf numFmtId="9" fontId="13" fillId="15" borderId="2" xfId="0" applyNumberFormat="1" applyFont="1" applyFill="1" applyBorder="1" applyAlignment="1" applyProtection="1">
      <alignment horizontal="center" vertical="center" wrapText="1"/>
      <protection hidden="1"/>
    </xf>
    <xf numFmtId="0" fontId="13" fillId="15" borderId="2" xfId="0" applyFont="1" applyFill="1" applyBorder="1" applyAlignment="1" applyProtection="1">
      <alignment vertical="center" wrapText="1"/>
      <protection hidden="1"/>
    </xf>
    <xf numFmtId="0" fontId="40" fillId="10" borderId="0" xfId="0" applyFont="1" applyFill="1" applyBorder="1" applyAlignment="1">
      <alignment horizontal="center" vertical="center" wrapText="1"/>
    </xf>
    <xf numFmtId="0" fontId="40" fillId="10" borderId="0" xfId="0" applyFont="1" applyFill="1" applyBorder="1" applyAlignment="1" applyProtection="1">
      <alignment vertical="center" wrapText="1"/>
    </xf>
    <xf numFmtId="0" fontId="40" fillId="10" borderId="0" xfId="0" applyFont="1" applyFill="1" applyBorder="1" applyAlignment="1" applyProtection="1">
      <alignment vertical="center"/>
      <protection locked="0"/>
    </xf>
    <xf numFmtId="0" fontId="40" fillId="10" borderId="0" xfId="0" applyFont="1" applyFill="1" applyBorder="1"/>
    <xf numFmtId="14" fontId="40" fillId="18" borderId="0" xfId="0" applyNumberFormat="1" applyFont="1" applyFill="1" applyBorder="1" applyAlignment="1" applyProtection="1">
      <alignment horizontal="center" vertical="center"/>
      <protection locked="0"/>
    </xf>
    <xf numFmtId="0" fontId="18" fillId="10" borderId="2" xfId="0" applyFont="1" applyFill="1" applyBorder="1" applyAlignment="1">
      <alignment horizontal="center" vertical="center" wrapText="1"/>
    </xf>
    <xf numFmtId="0" fontId="18" fillId="10" borderId="64" xfId="0" applyFont="1" applyFill="1" applyBorder="1" applyAlignment="1">
      <alignment horizontal="center" vertical="center" wrapText="1"/>
    </xf>
    <xf numFmtId="0" fontId="18" fillId="10" borderId="13" xfId="0" applyFont="1" applyFill="1" applyBorder="1" applyAlignment="1">
      <alignment horizontal="center" vertical="center" wrapText="1"/>
    </xf>
    <xf numFmtId="0" fontId="18" fillId="10" borderId="14" xfId="0" applyFont="1" applyFill="1" applyBorder="1" applyAlignment="1">
      <alignment horizontal="center" vertical="center" wrapText="1"/>
    </xf>
    <xf numFmtId="0" fontId="18" fillId="10" borderId="65" xfId="0" applyFont="1" applyFill="1" applyBorder="1" applyAlignment="1">
      <alignment horizontal="center" vertical="center" wrapText="1"/>
    </xf>
    <xf numFmtId="0" fontId="18" fillId="10" borderId="11" xfId="0" applyFont="1" applyFill="1" applyBorder="1" applyAlignment="1">
      <alignment horizontal="center" vertical="center" wrapText="1"/>
    </xf>
    <xf numFmtId="165" fontId="18" fillId="10" borderId="11" xfId="0" applyNumberFormat="1" applyFont="1" applyFill="1" applyBorder="1" applyAlignment="1">
      <alignment horizontal="center" vertical="center" wrapText="1"/>
    </xf>
    <xf numFmtId="0" fontId="18" fillId="10" borderId="66" xfId="0" applyFont="1" applyFill="1" applyBorder="1" applyAlignment="1">
      <alignment horizontal="center" vertical="center" wrapText="1"/>
    </xf>
    <xf numFmtId="0" fontId="18" fillId="10" borderId="67" xfId="0" applyFont="1" applyFill="1" applyBorder="1" applyAlignment="1">
      <alignment horizontal="center" vertical="center" wrapText="1"/>
    </xf>
    <xf numFmtId="0" fontId="18" fillId="10" borderId="68" xfId="0" applyFont="1" applyFill="1" applyBorder="1" applyAlignment="1">
      <alignment horizontal="center" vertical="center" wrapText="1"/>
    </xf>
    <xf numFmtId="0" fontId="14" fillId="12" borderId="2" xfId="0" applyFont="1" applyFill="1" applyBorder="1" applyAlignment="1" applyProtection="1">
      <alignment vertical="center" wrapText="1"/>
    </xf>
    <xf numFmtId="0" fontId="1" fillId="10" borderId="0" xfId="0" applyFont="1" applyFill="1" applyBorder="1" applyAlignment="1">
      <alignment horizontal="center" vertical="center" textRotation="90"/>
    </xf>
    <xf numFmtId="0" fontId="14" fillId="10" borderId="2" xfId="0" applyFont="1" applyFill="1" applyBorder="1" applyAlignment="1" applyProtection="1">
      <alignment horizontal="center" vertical="center" wrapText="1"/>
      <protection hidden="1"/>
    </xf>
    <xf numFmtId="0" fontId="14" fillId="10" borderId="2" xfId="0" applyFont="1" applyFill="1" applyBorder="1" applyAlignment="1" applyProtection="1">
      <alignment horizontal="center" vertical="center" wrapText="1"/>
      <protection locked="0" hidden="1"/>
    </xf>
    <xf numFmtId="0" fontId="14" fillId="10" borderId="2" xfId="0" applyFont="1" applyFill="1" applyBorder="1" applyAlignment="1" applyProtection="1">
      <alignment horizontal="center" vertical="center" wrapText="1"/>
      <protection locked="0"/>
    </xf>
    <xf numFmtId="0" fontId="13" fillId="15" borderId="2" xfId="0" applyFont="1" applyFill="1" applyBorder="1" applyAlignment="1" applyProtection="1">
      <alignment horizontal="center" vertical="center" wrapText="1"/>
    </xf>
    <xf numFmtId="0" fontId="26" fillId="10" borderId="2" xfId="0" applyFont="1" applyFill="1" applyBorder="1" applyAlignment="1" applyProtection="1">
      <alignment horizontal="center" vertical="center" wrapText="1"/>
      <protection locked="0"/>
    </xf>
    <xf numFmtId="0" fontId="2" fillId="10" borderId="2" xfId="0" applyFont="1" applyFill="1" applyBorder="1"/>
    <xf numFmtId="0" fontId="1" fillId="20" borderId="2" xfId="0" applyFont="1" applyFill="1" applyBorder="1" applyAlignment="1">
      <alignment horizontal="center" vertical="center"/>
    </xf>
    <xf numFmtId="0" fontId="1" fillId="19" borderId="2" xfId="0" applyFont="1" applyFill="1" applyBorder="1" applyAlignment="1">
      <alignment horizontal="center" vertical="center"/>
    </xf>
    <xf numFmtId="0" fontId="30" fillId="3" borderId="2" xfId="0" applyFont="1" applyFill="1" applyBorder="1" applyAlignment="1">
      <alignment horizontal="center" vertical="center"/>
    </xf>
    <xf numFmtId="0" fontId="1" fillId="3" borderId="2" xfId="0" applyFont="1" applyFill="1" applyBorder="1" applyAlignment="1">
      <alignment horizontal="center" vertical="center"/>
    </xf>
    <xf numFmtId="0" fontId="2" fillId="3" borderId="2" xfId="0" applyFont="1" applyFill="1" applyBorder="1"/>
    <xf numFmtId="0" fontId="30" fillId="19" borderId="2" xfId="0" applyFont="1" applyFill="1" applyBorder="1" applyAlignment="1">
      <alignment horizontal="center" vertical="center"/>
    </xf>
    <xf numFmtId="0" fontId="1" fillId="14" borderId="2" xfId="0" applyFont="1" applyFill="1" applyBorder="1" applyAlignment="1">
      <alignment horizontal="center" vertical="center"/>
    </xf>
    <xf numFmtId="0" fontId="2" fillId="19" borderId="2" xfId="0" applyFont="1" applyFill="1" applyBorder="1"/>
    <xf numFmtId="0" fontId="30" fillId="14" borderId="2" xfId="0" applyFont="1" applyFill="1" applyBorder="1" applyAlignment="1">
      <alignment horizontal="center" vertical="center"/>
    </xf>
    <xf numFmtId="0" fontId="2" fillId="14" borderId="2" xfId="0" applyFont="1" applyFill="1" applyBorder="1"/>
    <xf numFmtId="0" fontId="1" fillId="10" borderId="0" xfId="0" applyFont="1" applyFill="1" applyBorder="1" applyAlignment="1">
      <alignment horizontal="center" vertical="center"/>
    </xf>
    <xf numFmtId="0" fontId="1" fillId="20" borderId="2" xfId="0" applyFont="1" applyFill="1" applyBorder="1" applyAlignment="1">
      <alignment horizontal="center"/>
    </xf>
    <xf numFmtId="0" fontId="30" fillId="20" borderId="2" xfId="0" applyFont="1" applyFill="1" applyBorder="1" applyAlignment="1">
      <alignment horizontal="center"/>
    </xf>
    <xf numFmtId="0" fontId="2" fillId="10" borderId="0" xfId="0" applyFont="1" applyFill="1" applyBorder="1"/>
    <xf numFmtId="0" fontId="2" fillId="10" borderId="0" xfId="0" applyFont="1" applyFill="1" applyBorder="1" applyAlignment="1"/>
    <xf numFmtId="0" fontId="14" fillId="10" borderId="2" xfId="0" applyFont="1" applyFill="1" applyBorder="1" applyAlignment="1" applyProtection="1">
      <alignment horizontal="center" vertical="center" wrapText="1"/>
      <protection locked="0"/>
    </xf>
    <xf numFmtId="0" fontId="14" fillId="10" borderId="2" xfId="0" applyFont="1" applyFill="1" applyBorder="1" applyAlignment="1" applyProtection="1">
      <alignment horizontal="center" vertical="center" wrapText="1"/>
    </xf>
    <xf numFmtId="0" fontId="14" fillId="10" borderId="2" xfId="0" applyFont="1" applyFill="1" applyBorder="1" applyAlignment="1" applyProtection="1">
      <alignment horizontal="center" vertical="center" wrapText="1"/>
      <protection hidden="1"/>
    </xf>
    <xf numFmtId="0" fontId="14" fillId="10" borderId="2" xfId="0" applyFont="1" applyFill="1" applyBorder="1" applyAlignment="1" applyProtection="1">
      <alignment horizontal="center" vertical="center" wrapText="1"/>
      <protection locked="0" hidden="1"/>
    </xf>
    <xf numFmtId="0" fontId="39" fillId="10" borderId="0" xfId="0" applyFont="1" applyFill="1" applyBorder="1" applyAlignment="1">
      <alignment horizontal="center" vertical="center" wrapText="1"/>
    </xf>
    <xf numFmtId="0" fontId="14" fillId="10" borderId="2" xfId="0" applyFont="1" applyFill="1" applyBorder="1" applyAlignment="1" applyProtection="1">
      <alignment horizontal="center" vertical="center" wrapText="1"/>
      <protection locked="0"/>
    </xf>
    <xf numFmtId="9" fontId="14" fillId="10" borderId="2" xfId="0" applyNumberFormat="1" applyFont="1" applyFill="1" applyBorder="1" applyAlignment="1" applyProtection="1">
      <alignment horizontal="center" vertical="center" wrapText="1"/>
      <protection locked="0"/>
    </xf>
    <xf numFmtId="0" fontId="40" fillId="10" borderId="0" xfId="0" applyFont="1" applyFill="1" applyBorder="1"/>
    <xf numFmtId="0" fontId="13" fillId="15" borderId="2" xfId="0" applyFont="1" applyFill="1" applyBorder="1" applyAlignment="1" applyProtection="1">
      <alignment horizontal="center" vertical="center" wrapText="1"/>
    </xf>
    <xf numFmtId="0" fontId="40" fillId="10" borderId="0" xfId="0" applyFont="1" applyFill="1" applyBorder="1" applyAlignment="1" applyProtection="1">
      <alignment horizontal="center" vertical="center"/>
    </xf>
    <xf numFmtId="0" fontId="40" fillId="10" borderId="4" xfId="0" applyFont="1" applyFill="1" applyBorder="1" applyAlignment="1" applyProtection="1">
      <alignment horizontal="center" vertical="center"/>
    </xf>
    <xf numFmtId="0" fontId="40" fillId="18" borderId="0" xfId="0" applyFont="1" applyFill="1" applyBorder="1" applyAlignment="1" applyProtection="1">
      <alignment horizontal="center" vertical="center" wrapText="1"/>
    </xf>
    <xf numFmtId="0" fontId="14" fillId="10" borderId="0" xfId="0" applyFont="1" applyFill="1" applyBorder="1" applyAlignment="1" applyProtection="1">
      <alignment horizontal="center" vertical="center" wrapText="1"/>
    </xf>
    <xf numFmtId="0" fontId="14" fillId="10" borderId="0" xfId="0" applyFont="1" applyFill="1" applyBorder="1" applyAlignment="1">
      <alignment horizontal="center" vertical="center" wrapText="1"/>
    </xf>
    <xf numFmtId="0" fontId="40" fillId="18" borderId="0" xfId="0" applyFont="1" applyFill="1" applyBorder="1" applyAlignment="1" applyProtection="1">
      <alignment horizontal="center" vertical="center"/>
      <protection locked="0"/>
    </xf>
    <xf numFmtId="0" fontId="40" fillId="18" borderId="0" xfId="0" applyFont="1" applyFill="1" applyBorder="1" applyAlignment="1" applyProtection="1">
      <alignment horizontal="center" vertical="center"/>
    </xf>
    <xf numFmtId="0" fontId="14" fillId="10" borderId="2" xfId="0" applyFont="1" applyFill="1" applyBorder="1" applyAlignment="1" applyProtection="1">
      <alignment horizontal="center" vertical="center" wrapText="1"/>
    </xf>
    <xf numFmtId="0" fontId="26" fillId="10" borderId="2" xfId="0" applyFont="1" applyFill="1" applyBorder="1" applyAlignment="1" applyProtection="1">
      <alignment horizontal="center" vertical="center" wrapText="1"/>
    </xf>
    <xf numFmtId="0" fontId="14" fillId="10" borderId="2" xfId="0" quotePrefix="1" applyFont="1" applyFill="1" applyBorder="1" applyAlignment="1" applyProtection="1">
      <alignment horizontal="center" vertical="center" wrapText="1"/>
      <protection locked="0"/>
    </xf>
    <xf numFmtId="0" fontId="26" fillId="10" borderId="2" xfId="0" applyFont="1" applyFill="1" applyBorder="1" applyAlignment="1" applyProtection="1">
      <alignment horizontal="center" vertical="center" wrapText="1"/>
      <protection locked="0"/>
    </xf>
    <xf numFmtId="9" fontId="26" fillId="10" borderId="2" xfId="0" applyNumberFormat="1" applyFont="1" applyFill="1" applyBorder="1" applyAlignment="1" applyProtection="1">
      <alignment horizontal="center" vertical="center" wrapText="1"/>
      <protection locked="0"/>
    </xf>
    <xf numFmtId="1" fontId="14" fillId="10" borderId="2" xfId="0" applyNumberFormat="1"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18" xfId="0" applyFont="1" applyFill="1" applyBorder="1" applyAlignment="1" applyProtection="1">
      <alignment horizontal="center" vertical="center" wrapText="1"/>
    </xf>
    <xf numFmtId="0" fontId="40" fillId="2" borderId="0"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3" fillId="9" borderId="2" xfId="0" applyFont="1" applyFill="1" applyBorder="1" applyAlignment="1" applyProtection="1">
      <alignment horizontal="center" vertical="center" wrapText="1"/>
    </xf>
    <xf numFmtId="0" fontId="14" fillId="15" borderId="29" xfId="0" applyFont="1" applyFill="1" applyBorder="1" applyAlignment="1" applyProtection="1">
      <alignment horizontal="center" vertical="center"/>
    </xf>
    <xf numFmtId="0" fontId="14" fillId="15" borderId="30" xfId="0" applyFont="1" applyFill="1" applyBorder="1" applyAlignment="1" applyProtection="1">
      <alignment horizontal="center" vertical="center"/>
    </xf>
    <xf numFmtId="0" fontId="14" fillId="2" borderId="6"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16" borderId="29" xfId="0" applyFont="1" applyFill="1" applyBorder="1" applyAlignment="1" applyProtection="1">
      <alignment horizontal="center" vertical="center" wrapText="1"/>
    </xf>
    <xf numFmtId="0" fontId="14" fillId="16" borderId="30" xfId="0" applyFont="1" applyFill="1" applyBorder="1" applyAlignment="1" applyProtection="1">
      <alignment horizontal="center" vertical="center" wrapText="1"/>
    </xf>
    <xf numFmtId="0" fontId="14" fillId="16" borderId="31" xfId="0" applyFont="1" applyFill="1" applyBorder="1" applyAlignment="1" applyProtection="1">
      <alignment horizontal="center" vertical="center" wrapText="1"/>
    </xf>
    <xf numFmtId="164" fontId="14" fillId="16" borderId="29" xfId="0" applyNumberFormat="1" applyFont="1" applyFill="1" applyBorder="1" applyAlignment="1" applyProtection="1">
      <alignment horizontal="center" vertical="center" wrapText="1"/>
      <protection locked="0"/>
    </xf>
    <xf numFmtId="164" fontId="14" fillId="16" borderId="31" xfId="0" applyNumberFormat="1"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xf>
    <xf numFmtId="0" fontId="14" fillId="2" borderId="24"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wrapText="1"/>
      <protection locked="0"/>
    </xf>
    <xf numFmtId="0" fontId="14" fillId="2" borderId="24"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23" xfId="0" applyFont="1" applyFill="1" applyBorder="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14" fillId="2" borderId="70" xfId="0"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14" fillId="2" borderId="21" xfId="0" applyFont="1" applyFill="1" applyBorder="1" applyAlignment="1" applyProtection="1">
      <alignment horizontal="center" vertical="center" wrapText="1"/>
      <protection locked="0"/>
    </xf>
    <xf numFmtId="0" fontId="14" fillId="2" borderId="71" xfId="0" applyFont="1" applyFill="1" applyBorder="1" applyAlignment="1" applyProtection="1">
      <alignment horizontal="center" vertical="center" wrapText="1"/>
      <protection locked="0"/>
    </xf>
    <xf numFmtId="0" fontId="14" fillId="2" borderId="20" xfId="0" applyFont="1" applyFill="1" applyBorder="1" applyAlignment="1" applyProtection="1">
      <alignment horizontal="center" vertical="center" wrapText="1"/>
      <protection locked="0"/>
    </xf>
    <xf numFmtId="0" fontId="14" fillId="2" borderId="72" xfId="0" applyFont="1" applyFill="1" applyBorder="1" applyAlignment="1" applyProtection="1">
      <alignment horizontal="center" vertical="center" wrapText="1"/>
      <protection locked="0"/>
    </xf>
    <xf numFmtId="0" fontId="14" fillId="0" borderId="10"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26" fillId="17" borderId="47" xfId="0" applyFont="1" applyFill="1" applyBorder="1" applyAlignment="1" applyProtection="1">
      <alignment horizontal="center" vertical="center" wrapText="1"/>
      <protection locked="0"/>
    </xf>
    <xf numFmtId="0" fontId="14" fillId="5" borderId="47" xfId="0" applyFont="1" applyFill="1" applyBorder="1" applyProtection="1">
      <protection locked="0"/>
    </xf>
    <xf numFmtId="0" fontId="14" fillId="5" borderId="74" xfId="0" applyFont="1" applyFill="1" applyBorder="1" applyProtection="1">
      <protection locked="0"/>
    </xf>
    <xf numFmtId="0" fontId="26" fillId="17" borderId="73" xfId="0" applyFont="1" applyFill="1" applyBorder="1" applyAlignment="1" applyProtection="1">
      <alignment horizontal="center" vertical="center" wrapText="1"/>
      <protection locked="0"/>
    </xf>
    <xf numFmtId="0" fontId="26" fillId="17" borderId="75" xfId="0" applyFont="1" applyFill="1" applyBorder="1" applyAlignment="1" applyProtection="1">
      <alignment horizontal="center" vertical="center" wrapText="1"/>
      <protection locked="0"/>
    </xf>
    <xf numFmtId="0" fontId="14" fillId="5" borderId="76" xfId="0" applyFont="1" applyFill="1" applyBorder="1" applyProtection="1">
      <protection locked="0"/>
    </xf>
    <xf numFmtId="0" fontId="14" fillId="12" borderId="2" xfId="0" applyFont="1" applyFill="1" applyBorder="1" applyAlignment="1" applyProtection="1">
      <alignment horizontal="center" vertical="center" wrapText="1"/>
    </xf>
    <xf numFmtId="0" fontId="40" fillId="2" borderId="0"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40" fillId="15" borderId="43" xfId="0" applyFont="1" applyFill="1" applyBorder="1" applyAlignment="1" applyProtection="1">
      <alignment horizontal="center" vertical="center" wrapText="1"/>
    </xf>
    <xf numFmtId="0" fontId="19" fillId="9" borderId="2" xfId="0" applyFont="1" applyFill="1" applyBorder="1" applyAlignment="1" applyProtection="1">
      <alignment horizontal="center" vertical="center" wrapText="1"/>
    </xf>
    <xf numFmtId="0" fontId="40" fillId="15" borderId="42" xfId="0" applyFont="1" applyFill="1" applyBorder="1" applyAlignment="1" applyProtection="1">
      <alignment horizontal="center" vertical="center" wrapText="1"/>
    </xf>
    <xf numFmtId="0" fontId="40" fillId="15" borderId="34"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14" fontId="40" fillId="16" borderId="43" xfId="0" applyNumberFormat="1" applyFont="1" applyFill="1" applyBorder="1" applyAlignment="1" applyProtection="1">
      <alignment horizontal="center" vertical="center" wrapText="1"/>
      <protection locked="0"/>
    </xf>
    <xf numFmtId="0" fontId="40" fillId="16" borderId="35" xfId="0" applyFont="1" applyFill="1" applyBorder="1" applyAlignment="1" applyProtection="1">
      <alignment horizontal="center" vertical="center" wrapText="1"/>
      <protection locked="0"/>
    </xf>
    <xf numFmtId="0" fontId="40" fillId="16" borderId="29" xfId="0" applyFont="1" applyFill="1" applyBorder="1" applyAlignment="1" applyProtection="1">
      <alignment horizontal="center" vertical="center" wrapText="1"/>
    </xf>
    <xf numFmtId="0" fontId="40" fillId="16" borderId="30" xfId="0" applyFont="1" applyFill="1" applyBorder="1" applyAlignment="1" applyProtection="1">
      <alignment horizontal="center" vertical="center" wrapText="1"/>
    </xf>
    <xf numFmtId="0" fontId="40" fillId="16" borderId="31" xfId="0" applyFont="1" applyFill="1" applyBorder="1" applyAlignment="1" applyProtection="1">
      <alignment horizontal="center" vertical="center" wrapText="1"/>
    </xf>
    <xf numFmtId="0" fontId="14" fillId="10" borderId="10" xfId="0" applyFont="1" applyFill="1" applyBorder="1" applyAlignment="1" applyProtection="1">
      <alignment horizontal="center" vertical="center" wrapText="1"/>
      <protection locked="0"/>
    </xf>
    <xf numFmtId="0" fontId="14" fillId="10" borderId="24" xfId="0" applyFont="1" applyFill="1" applyBorder="1" applyAlignment="1" applyProtection="1">
      <alignment horizontal="center" vertical="center" wrapText="1"/>
      <protection locked="0"/>
    </xf>
    <xf numFmtId="0" fontId="14" fillId="10" borderId="1" xfId="0" applyFont="1" applyFill="1" applyBorder="1" applyAlignment="1" applyProtection="1">
      <alignment horizontal="center" vertical="center" wrapText="1"/>
      <protection locked="0"/>
    </xf>
    <xf numFmtId="0" fontId="14" fillId="5" borderId="2" xfId="0" applyFont="1" applyFill="1" applyBorder="1" applyAlignment="1" applyProtection="1">
      <alignment horizontal="center" vertical="center" wrapText="1"/>
      <protection locked="0"/>
    </xf>
    <xf numFmtId="0" fontId="14" fillId="10" borderId="10" xfId="0" applyFont="1" applyFill="1" applyBorder="1" applyAlignment="1" applyProtection="1">
      <alignment horizontal="center" vertical="center" wrapText="1"/>
    </xf>
    <xf numFmtId="0" fontId="14" fillId="10" borderId="24" xfId="0" applyFont="1" applyFill="1" applyBorder="1" applyAlignment="1" applyProtection="1">
      <alignment horizontal="center" vertical="center" wrapText="1"/>
    </xf>
    <xf numFmtId="0" fontId="14" fillId="10" borderId="1" xfId="0" applyFont="1" applyFill="1" applyBorder="1" applyAlignment="1" applyProtection="1">
      <alignment horizontal="center" vertical="center" wrapText="1"/>
    </xf>
    <xf numFmtId="0" fontId="14" fillId="10" borderId="2" xfId="0" applyNumberFormat="1" applyFont="1" applyFill="1" applyBorder="1" applyAlignment="1" applyProtection="1">
      <alignment horizontal="center" vertical="center" wrapText="1"/>
    </xf>
    <xf numFmtId="0" fontId="14" fillId="10" borderId="10" xfId="0" applyNumberFormat="1" applyFont="1" applyFill="1" applyBorder="1" applyAlignment="1" applyProtection="1">
      <alignment horizontal="center" vertical="center" wrapText="1"/>
    </xf>
    <xf numFmtId="0" fontId="14" fillId="10" borderId="24" xfId="0" applyNumberFormat="1" applyFont="1" applyFill="1" applyBorder="1" applyAlignment="1" applyProtection="1">
      <alignment horizontal="center" vertical="center" wrapText="1"/>
    </xf>
    <xf numFmtId="0" fontId="14" fillId="10" borderId="1" xfId="0" applyNumberFormat="1" applyFont="1" applyFill="1" applyBorder="1" applyAlignment="1" applyProtection="1">
      <alignment horizontal="center" vertical="center" wrapText="1"/>
    </xf>
    <xf numFmtId="0" fontId="14" fillId="5" borderId="2" xfId="2" applyNumberFormat="1" applyFont="1" applyFill="1" applyBorder="1" applyAlignment="1" applyProtection="1">
      <alignment horizontal="center" vertical="center" wrapText="1"/>
      <protection locked="0"/>
    </xf>
    <xf numFmtId="0" fontId="14" fillId="12" borderId="2" xfId="0" applyFont="1" applyFill="1" applyBorder="1" applyAlignment="1" applyProtection="1">
      <alignment horizontal="center" vertical="center" wrapText="1"/>
      <protection locked="0"/>
    </xf>
    <xf numFmtId="0" fontId="14" fillId="12" borderId="2" xfId="0" applyNumberFormat="1" applyFont="1" applyFill="1" applyBorder="1" applyAlignment="1" applyProtection="1">
      <alignment horizontal="center" vertical="center" wrapText="1"/>
    </xf>
    <xf numFmtId="10" fontId="14" fillId="5" borderId="1" xfId="2" applyNumberFormat="1" applyFont="1" applyFill="1" applyBorder="1" applyAlignment="1" applyProtection="1">
      <alignment horizontal="center" vertical="center" wrapText="1"/>
      <protection locked="0"/>
    </xf>
    <xf numFmtId="9" fontId="14" fillId="5" borderId="1" xfId="2" applyFont="1" applyFill="1" applyBorder="1" applyAlignment="1" applyProtection="1">
      <alignment horizontal="center" vertical="center" wrapText="1"/>
      <protection locked="0"/>
    </xf>
    <xf numFmtId="0" fontId="14" fillId="5" borderId="1" xfId="2" applyNumberFormat="1" applyFont="1" applyFill="1" applyBorder="1" applyAlignment="1" applyProtection="1">
      <alignment horizontal="center" vertical="center" wrapText="1"/>
      <protection locked="0"/>
    </xf>
    <xf numFmtId="9" fontId="14" fillId="5" borderId="2" xfId="2" applyNumberFormat="1"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9" fontId="14" fillId="5" borderId="1" xfId="2" applyNumberFormat="1" applyFont="1" applyFill="1" applyBorder="1" applyAlignment="1" applyProtection="1">
      <alignment horizontal="center" vertical="center" wrapText="1"/>
      <protection locked="0"/>
    </xf>
    <xf numFmtId="0" fontId="14" fillId="10" borderId="15" xfId="0" applyFont="1" applyFill="1" applyBorder="1" applyAlignment="1" applyProtection="1">
      <alignment horizontal="center" vertical="center" wrapText="1"/>
      <protection locked="0"/>
    </xf>
    <xf numFmtId="0" fontId="14" fillId="10" borderId="69" xfId="0" applyFont="1" applyFill="1" applyBorder="1" applyAlignment="1" applyProtection="1">
      <alignment horizontal="center" vertical="center" wrapText="1"/>
      <protection locked="0"/>
    </xf>
    <xf numFmtId="10" fontId="14" fillId="12" borderId="10" xfId="2" applyNumberFormat="1" applyFont="1" applyFill="1" applyBorder="1" applyAlignment="1" applyProtection="1">
      <alignment horizontal="center" vertical="center" wrapText="1"/>
      <protection locked="0"/>
    </xf>
    <xf numFmtId="10" fontId="14" fillId="12" borderId="24" xfId="2" applyNumberFormat="1" applyFont="1" applyFill="1" applyBorder="1" applyAlignment="1" applyProtection="1">
      <alignment horizontal="center" vertical="center" wrapText="1"/>
      <protection locked="0"/>
    </xf>
    <xf numFmtId="10" fontId="14" fillId="12" borderId="1" xfId="2" applyNumberFormat="1" applyFont="1" applyFill="1" applyBorder="1" applyAlignment="1" applyProtection="1">
      <alignment horizontal="center" vertical="center" wrapText="1"/>
      <protection locked="0"/>
    </xf>
    <xf numFmtId="0" fontId="14" fillId="12" borderId="10" xfId="0" applyFont="1" applyFill="1" applyBorder="1" applyAlignment="1" applyProtection="1">
      <alignment horizontal="center" vertical="center" wrapText="1"/>
      <protection locked="0"/>
    </xf>
    <xf numFmtId="0" fontId="14" fillId="12" borderId="24" xfId="0" applyFont="1" applyFill="1" applyBorder="1" applyAlignment="1" applyProtection="1">
      <alignment horizontal="center" vertical="center" wrapText="1"/>
      <protection locked="0"/>
    </xf>
    <xf numFmtId="0" fontId="14" fillId="12" borderId="1" xfId="0" applyFont="1" applyFill="1" applyBorder="1" applyAlignment="1" applyProtection="1">
      <alignment horizontal="center" vertical="center" wrapText="1"/>
      <protection locked="0"/>
    </xf>
    <xf numFmtId="9" fontId="14" fillId="12" borderId="10" xfId="1" applyNumberFormat="1" applyFont="1" applyFill="1" applyBorder="1" applyAlignment="1" applyProtection="1">
      <alignment horizontal="center" vertical="center" wrapText="1"/>
      <protection locked="0"/>
    </xf>
    <xf numFmtId="9" fontId="14" fillId="12" borderId="24" xfId="1" applyNumberFormat="1" applyFont="1" applyFill="1" applyBorder="1" applyAlignment="1" applyProtection="1">
      <alignment horizontal="center" vertical="center" wrapText="1"/>
      <protection locked="0"/>
    </xf>
    <xf numFmtId="9" fontId="14" fillId="12" borderId="1" xfId="1" applyNumberFormat="1" applyFont="1" applyFill="1" applyBorder="1" applyAlignment="1" applyProtection="1">
      <alignment horizontal="center" vertical="center" wrapText="1"/>
      <protection locked="0"/>
    </xf>
    <xf numFmtId="0" fontId="14" fillId="5" borderId="24" xfId="2" applyNumberFormat="1" applyFont="1" applyFill="1" applyBorder="1" applyAlignment="1" applyProtection="1">
      <alignment horizontal="center" vertical="center" wrapText="1"/>
      <protection locked="0"/>
    </xf>
    <xf numFmtId="0" fontId="16" fillId="0" borderId="0"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16" fillId="0" borderId="9" xfId="0" applyFont="1" applyBorder="1" applyAlignment="1">
      <alignment horizontal="center" vertical="top" wrapText="1"/>
    </xf>
    <xf numFmtId="0" fontId="16" fillId="0" borderId="19" xfId="0" applyFont="1" applyBorder="1" applyAlignment="1">
      <alignment horizontal="center" vertical="top" wrapText="1"/>
    </xf>
    <xf numFmtId="0" fontId="16" fillId="0" borderId="25" xfId="0" applyFont="1" applyBorder="1" applyAlignment="1">
      <alignment horizontal="center" vertical="top" wrapText="1"/>
    </xf>
    <xf numFmtId="0" fontId="16" fillId="0" borderId="8" xfId="0" applyFont="1" applyBorder="1" applyAlignment="1">
      <alignment horizontal="center" wrapText="1"/>
    </xf>
    <xf numFmtId="0" fontId="16" fillId="0" borderId="6" xfId="0" applyFont="1" applyBorder="1" applyAlignment="1">
      <alignment horizontal="center" wrapText="1"/>
    </xf>
    <xf numFmtId="0" fontId="16" fillId="0" borderId="16" xfId="0" applyFont="1" applyBorder="1" applyAlignment="1">
      <alignment horizontal="center" vertical="top" wrapText="1"/>
    </xf>
    <xf numFmtId="0" fontId="16" fillId="0" borderId="21" xfId="0" applyFont="1" applyBorder="1" applyAlignment="1">
      <alignment horizontal="center" vertical="top" wrapText="1"/>
    </xf>
    <xf numFmtId="0" fontId="14" fillId="0" borderId="0" xfId="0" applyFont="1" applyBorder="1" applyAlignment="1">
      <alignment horizontal="center"/>
    </xf>
    <xf numFmtId="0" fontId="14" fillId="0" borderId="18" xfId="0" applyFont="1" applyBorder="1" applyAlignment="1">
      <alignment horizontal="center"/>
    </xf>
    <xf numFmtId="0" fontId="16" fillId="0" borderId="18" xfId="0" applyFont="1" applyBorder="1" applyAlignment="1">
      <alignment horizontal="center" vertical="top" wrapText="1"/>
    </xf>
    <xf numFmtId="0" fontId="16" fillId="0" borderId="0" xfId="0" applyFont="1" applyBorder="1" applyAlignment="1">
      <alignment horizontal="center" vertical="center" wrapText="1"/>
    </xf>
    <xf numFmtId="0" fontId="15" fillId="0" borderId="0" xfId="0" applyFont="1" applyBorder="1" applyAlignment="1">
      <alignment horizontal="justify" vertical="top" wrapText="1"/>
    </xf>
    <xf numFmtId="0" fontId="16" fillId="0" borderId="7" xfId="0" applyFont="1" applyBorder="1" applyAlignment="1">
      <alignment horizontal="center" wrapText="1"/>
    </xf>
    <xf numFmtId="0" fontId="14" fillId="0" borderId="4" xfId="0" applyFont="1" applyBorder="1" applyAlignment="1">
      <alignment horizontal="center"/>
    </xf>
    <xf numFmtId="0" fontId="11" fillId="0" borderId="4" xfId="0" applyFont="1" applyBorder="1" applyAlignment="1">
      <alignment horizontal="center" vertical="top" wrapText="1"/>
    </xf>
    <xf numFmtId="0" fontId="14" fillId="0" borderId="3" xfId="0" applyFont="1" applyBorder="1" applyAlignment="1">
      <alignment horizontal="center"/>
    </xf>
    <xf numFmtId="0" fontId="11" fillId="0" borderId="0" xfId="0" quotePrefix="1" applyFont="1" applyBorder="1" applyAlignment="1">
      <alignment horizontal="left" vertical="center" wrapText="1"/>
    </xf>
    <xf numFmtId="0" fontId="11" fillId="0" borderId="0" xfId="0" applyFont="1" applyBorder="1" applyAlignment="1">
      <alignment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Border="1" applyAlignment="1">
      <alignment horizontal="left" vertical="top" wrapText="1"/>
    </xf>
    <xf numFmtId="0" fontId="16" fillId="0" borderId="22" xfId="0" applyFont="1" applyBorder="1" applyAlignment="1">
      <alignment horizontal="center" vertical="top" wrapText="1"/>
    </xf>
    <xf numFmtId="0" fontId="14" fillId="0" borderId="9" xfId="0" applyFont="1" applyBorder="1" applyAlignment="1">
      <alignment horizontal="center"/>
    </xf>
    <xf numFmtId="0" fontId="14" fillId="0" borderId="19" xfId="0" applyFont="1" applyBorder="1" applyAlignment="1">
      <alignment horizontal="center"/>
    </xf>
    <xf numFmtId="0" fontId="14" fillId="0" borderId="25" xfId="0" applyFont="1" applyBorder="1" applyAlignment="1">
      <alignment horizontal="center"/>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0" xfId="0" applyFont="1" applyBorder="1" applyAlignment="1">
      <alignment horizontal="center" vertical="top" wrapText="1"/>
    </xf>
    <xf numFmtId="0" fontId="11" fillId="0" borderId="0" xfId="0" quotePrefix="1" applyFont="1" applyFill="1" applyBorder="1" applyAlignment="1">
      <alignment horizontal="left" vertical="center" wrapText="1"/>
    </xf>
    <xf numFmtId="0" fontId="18" fillId="0" borderId="19" xfId="0" applyFont="1" applyBorder="1" applyAlignment="1">
      <alignment horizontal="center"/>
    </xf>
    <xf numFmtId="0" fontId="18" fillId="0" borderId="0" xfId="0" applyFont="1" applyBorder="1" applyAlignment="1">
      <alignment horizontal="center"/>
    </xf>
    <xf numFmtId="0" fontId="18" fillId="0" borderId="23" xfId="0" applyFont="1" applyBorder="1" applyAlignment="1">
      <alignment horizontal="center"/>
    </xf>
    <xf numFmtId="0" fontId="18" fillId="0" borderId="12" xfId="0" applyFont="1" applyBorder="1" applyAlignment="1">
      <alignment horizont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5" xfId="0" applyFont="1" applyBorder="1" applyAlignment="1">
      <alignment horizontal="center" vertical="center"/>
    </xf>
    <xf numFmtId="0" fontId="16" fillId="0" borderId="4" xfId="0" applyFont="1" applyBorder="1" applyAlignment="1">
      <alignment horizontal="center" vertical="top" wrapText="1"/>
    </xf>
    <xf numFmtId="0" fontId="14" fillId="0" borderId="4" xfId="0" applyFont="1" applyBorder="1" applyAlignment="1">
      <alignment horizontal="center" vertical="top" wrapText="1"/>
    </xf>
    <xf numFmtId="0" fontId="16" fillId="0" borderId="8" xfId="0" applyFont="1" applyBorder="1" applyAlignment="1">
      <alignment horizontal="center"/>
    </xf>
    <xf numFmtId="0" fontId="16" fillId="0" borderId="6" xfId="0" applyFont="1" applyBorder="1" applyAlignment="1">
      <alignment horizontal="center"/>
    </xf>
    <xf numFmtId="0" fontId="16" fillId="0" borderId="7" xfId="0" applyFont="1" applyBorder="1" applyAlignment="1">
      <alignment horizontal="center"/>
    </xf>
    <xf numFmtId="0" fontId="11" fillId="0" borderId="3" xfId="0" applyFont="1" applyBorder="1" applyAlignment="1">
      <alignment horizontal="left" vertical="center"/>
    </xf>
    <xf numFmtId="0" fontId="6" fillId="0" borderId="1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1" fillId="10" borderId="0" xfId="0" applyFont="1" applyFill="1" applyBorder="1" applyAlignment="1">
      <alignment horizontal="center" vertical="center" wrapText="1"/>
    </xf>
    <xf numFmtId="0" fontId="30" fillId="10" borderId="0" xfId="0" applyFont="1" applyFill="1" applyBorder="1" applyAlignment="1">
      <alignment horizontal="center" vertical="center" wrapText="1"/>
    </xf>
    <xf numFmtId="0" fontId="14" fillId="0" borderId="17" xfId="0" applyFont="1" applyFill="1" applyBorder="1" applyAlignment="1">
      <alignment horizontal="center"/>
    </xf>
    <xf numFmtId="0" fontId="14" fillId="0" borderId="18" xfId="0" applyFont="1" applyFill="1" applyBorder="1" applyAlignment="1">
      <alignment horizontal="center"/>
    </xf>
    <xf numFmtId="0" fontId="14" fillId="0" borderId="5" xfId="0" applyFont="1" applyFill="1" applyBorder="1" applyAlignment="1">
      <alignment horizontal="center"/>
    </xf>
    <xf numFmtId="0" fontId="23" fillId="11" borderId="20"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1" fillId="0" borderId="0" xfId="0" applyFont="1" applyBorder="1" applyAlignment="1">
      <alignment horizontal="center" vertical="top" wrapText="1"/>
    </xf>
    <xf numFmtId="0" fontId="1" fillId="2" borderId="10" xfId="0" applyFont="1" applyFill="1" applyBorder="1" applyAlignment="1">
      <alignment horizontal="center" vertical="center" textRotation="90" wrapText="1"/>
    </xf>
    <xf numFmtId="0" fontId="1" fillId="2" borderId="24"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16"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16" fillId="0" borderId="17" xfId="0" applyFont="1" applyBorder="1" applyAlignment="1">
      <alignment horizontal="center" vertical="top" wrapText="1"/>
    </xf>
    <xf numFmtId="0" fontId="16" fillId="0" borderId="5" xfId="0" applyFont="1" applyBorder="1" applyAlignment="1">
      <alignment horizontal="center" vertical="top" wrapText="1"/>
    </xf>
    <xf numFmtId="0" fontId="7" fillId="0" borderId="16" xfId="0" applyFont="1" applyBorder="1" applyAlignment="1">
      <alignment horizontal="center" vertical="top" wrapText="1"/>
    </xf>
    <xf numFmtId="0" fontId="7" fillId="0" borderId="21" xfId="0" applyFont="1" applyBorder="1" applyAlignment="1">
      <alignment horizontal="center" vertical="top" wrapText="1"/>
    </xf>
    <xf numFmtId="0" fontId="7" fillId="0" borderId="22" xfId="0" applyFont="1" applyBorder="1" applyAlignment="1">
      <alignment horizontal="center" vertical="top" wrapText="1"/>
    </xf>
    <xf numFmtId="0" fontId="16" fillId="8" borderId="2"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4" fillId="0" borderId="0" xfId="0" applyFont="1" applyAlignment="1">
      <alignment horizontal="center"/>
    </xf>
    <xf numFmtId="0" fontId="4" fillId="10" borderId="0" xfId="0" applyFont="1" applyFill="1" applyBorder="1" applyAlignment="1">
      <alignment horizontal="center" vertical="center"/>
    </xf>
    <xf numFmtId="0" fontId="1" fillId="10" borderId="0" xfId="0" applyFont="1" applyFill="1" applyBorder="1" applyAlignment="1">
      <alignment horizontal="center" vertical="center" textRotation="90"/>
    </xf>
    <xf numFmtId="0" fontId="16" fillId="10" borderId="0" xfId="0" applyFont="1" applyFill="1" applyBorder="1" applyAlignment="1">
      <alignment horizontal="center" vertical="center" wrapText="1"/>
    </xf>
    <xf numFmtId="0" fontId="2" fillId="10" borderId="32" xfId="0" applyFont="1" applyFill="1" applyBorder="1" applyAlignment="1">
      <alignment horizontal="center" vertical="center" wrapText="1"/>
    </xf>
    <xf numFmtId="0" fontId="2" fillId="10" borderId="27" xfId="0" applyFont="1" applyFill="1" applyBorder="1" applyAlignment="1">
      <alignment horizontal="center" vertical="center" wrapText="1"/>
    </xf>
    <xf numFmtId="0" fontId="2" fillId="10" borderId="17"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0" fillId="10" borderId="32" xfId="0" applyFont="1" applyFill="1" applyBorder="1" applyAlignment="1">
      <alignment horizontal="center" vertical="center" wrapText="1"/>
    </xf>
    <xf numFmtId="0" fontId="20" fillId="10" borderId="27" xfId="0" applyFont="1" applyFill="1" applyBorder="1" applyAlignment="1">
      <alignment horizontal="center" vertical="center" wrapText="1"/>
    </xf>
    <xf numFmtId="0" fontId="1" fillId="10" borderId="32" xfId="0" applyFont="1" applyFill="1" applyBorder="1" applyAlignment="1">
      <alignment horizontal="center" vertical="center" wrapText="1"/>
    </xf>
    <xf numFmtId="0" fontId="1" fillId="10" borderId="27" xfId="0" applyFont="1" applyFill="1" applyBorder="1" applyAlignment="1">
      <alignment horizontal="center" vertical="center" wrapText="1"/>
    </xf>
    <xf numFmtId="0" fontId="1" fillId="10" borderId="13"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4" xfId="0" applyFont="1" applyFill="1" applyBorder="1" applyAlignment="1">
      <alignment horizontal="center" vertical="center" wrapText="1"/>
    </xf>
    <xf numFmtId="0" fontId="1" fillId="10" borderId="11" xfId="0" applyFont="1" applyFill="1" applyBorder="1" applyAlignment="1">
      <alignment horizontal="center" vertical="center" wrapText="1"/>
    </xf>
    <xf numFmtId="0" fontId="16" fillId="10" borderId="6" xfId="0" applyFont="1" applyFill="1" applyBorder="1" applyAlignment="1">
      <alignment horizontal="right" vertical="center" wrapText="1"/>
    </xf>
    <xf numFmtId="0" fontId="19" fillId="10" borderId="29" xfId="0" applyFont="1" applyFill="1" applyBorder="1" applyAlignment="1">
      <alignment horizontal="center" vertical="center" wrapText="1"/>
    </xf>
    <xf numFmtId="0" fontId="19" fillId="10" borderId="30" xfId="0" applyFont="1" applyFill="1" applyBorder="1" applyAlignment="1">
      <alignment horizontal="center" vertical="center" wrapText="1"/>
    </xf>
    <xf numFmtId="0" fontId="19" fillId="10" borderId="31" xfId="0" applyFont="1" applyFill="1" applyBorder="1" applyAlignment="1">
      <alignment horizontal="center" vertical="center" wrapText="1"/>
    </xf>
    <xf numFmtId="0" fontId="1" fillId="10" borderId="32" xfId="0" applyFont="1" applyFill="1" applyBorder="1" applyAlignment="1">
      <alignment horizontal="left" vertical="center" wrapText="1"/>
    </xf>
    <xf numFmtId="0" fontId="1" fillId="10" borderId="26" xfId="0" applyFont="1" applyFill="1" applyBorder="1" applyAlignment="1">
      <alignment horizontal="left" vertical="center" wrapText="1"/>
    </xf>
    <xf numFmtId="0" fontId="1" fillId="10" borderId="17"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30" fillId="10" borderId="32" xfId="0" applyFont="1" applyFill="1" applyBorder="1" applyAlignment="1">
      <alignment horizontal="center" vertical="center" wrapText="1"/>
    </xf>
    <xf numFmtId="0" fontId="30" fillId="10" borderId="27" xfId="0" applyFont="1" applyFill="1" applyBorder="1" applyAlignment="1">
      <alignment horizontal="center" vertical="center" wrapText="1"/>
    </xf>
    <xf numFmtId="0" fontId="2" fillId="20" borderId="2" xfId="0" applyFont="1" applyFill="1" applyBorder="1" applyAlignment="1">
      <alignment horizontal="center"/>
    </xf>
    <xf numFmtId="0" fontId="1" fillId="20" borderId="2" xfId="0" applyFont="1" applyFill="1" applyBorder="1" applyAlignment="1">
      <alignment horizontal="center" vertical="center"/>
    </xf>
    <xf numFmtId="0" fontId="1" fillId="20" borderId="2" xfId="0" applyFont="1" applyFill="1" applyBorder="1" applyAlignment="1">
      <alignment horizontal="center" vertical="center" textRotation="90"/>
    </xf>
    <xf numFmtId="0" fontId="30" fillId="21" borderId="15" xfId="0" applyFont="1" applyFill="1" applyBorder="1" applyAlignment="1">
      <alignment horizontal="center" vertical="center"/>
    </xf>
    <xf numFmtId="0" fontId="30" fillId="21" borderId="69" xfId="0" applyFont="1" applyFill="1" applyBorder="1" applyAlignment="1">
      <alignment horizontal="center" vertical="center"/>
    </xf>
    <xf numFmtId="0" fontId="16" fillId="10" borderId="8" xfId="0" applyFont="1" applyFill="1" applyBorder="1" applyAlignment="1">
      <alignment horizontal="left" vertical="center" wrapText="1"/>
    </xf>
    <xf numFmtId="0" fontId="16" fillId="10" borderId="6" xfId="0" applyFont="1" applyFill="1" applyBorder="1" applyAlignment="1">
      <alignment horizontal="left" vertical="center" wrapText="1"/>
    </xf>
    <xf numFmtId="0" fontId="30" fillId="10" borderId="13" xfId="0" applyFont="1" applyFill="1" applyBorder="1" applyAlignment="1">
      <alignment horizontal="center" vertical="center" wrapText="1"/>
    </xf>
    <xf numFmtId="0" fontId="30" fillId="10" borderId="2" xfId="0" applyFont="1" applyFill="1" applyBorder="1" applyAlignment="1">
      <alignment horizontal="center" vertical="center" wrapText="1"/>
    </xf>
    <xf numFmtId="0" fontId="36" fillId="0" borderId="32"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35" fillId="0" borderId="51" xfId="0" applyFont="1" applyBorder="1" applyAlignment="1">
      <alignment horizontal="center" vertical="center" wrapText="1"/>
    </xf>
    <xf numFmtId="0" fontId="34" fillId="0" borderId="53" xfId="0" applyFont="1" applyBorder="1"/>
    <xf numFmtId="0" fontId="34" fillId="0" borderId="54" xfId="0" applyFont="1" applyBorder="1"/>
    <xf numFmtId="0" fontId="0" fillId="0" borderId="52" xfId="0" applyFont="1" applyBorder="1" applyAlignment="1">
      <alignment horizontal="center" vertical="center" wrapText="1"/>
    </xf>
    <xf numFmtId="0" fontId="34" fillId="0" borderId="47" xfId="0" applyFont="1" applyBorder="1" applyAlignment="1">
      <alignment vertical="center"/>
    </xf>
    <xf numFmtId="0" fontId="34" fillId="0" borderId="56" xfId="0" applyFont="1" applyBorder="1" applyAlignment="1">
      <alignment vertical="center"/>
    </xf>
    <xf numFmtId="0" fontId="35" fillId="0" borderId="53" xfId="0" applyFont="1" applyBorder="1" applyAlignment="1">
      <alignment horizontal="center" vertical="center" wrapText="1"/>
    </xf>
    <xf numFmtId="0" fontId="3" fillId="0" borderId="47" xfId="0" applyFont="1" applyBorder="1" applyAlignment="1">
      <alignment horizontal="center" vertical="center" wrapText="1"/>
    </xf>
    <xf numFmtId="0" fontId="34" fillId="0" borderId="47" xfId="0" applyFont="1" applyBorder="1"/>
    <xf numFmtId="0" fontId="34" fillId="0" borderId="50" xfId="0" applyFont="1" applyBorder="1"/>
    <xf numFmtId="0" fontId="35" fillId="0" borderId="60" xfId="0" applyFont="1" applyBorder="1" applyAlignment="1">
      <alignment horizontal="center" vertical="center" wrapText="1"/>
    </xf>
    <xf numFmtId="0" fontId="0" fillId="0" borderId="48" xfId="0" applyFont="1" applyBorder="1" applyAlignment="1">
      <alignment horizontal="center" vertical="center" wrapText="1"/>
    </xf>
    <xf numFmtId="0" fontId="33" fillId="0" borderId="60" xfId="0" applyFont="1" applyFill="1" applyBorder="1" applyAlignment="1">
      <alignment horizontal="center" vertical="center" wrapText="1"/>
    </xf>
    <xf numFmtId="0" fontId="34" fillId="0" borderId="53" xfId="0" applyFont="1" applyFill="1" applyBorder="1"/>
    <xf numFmtId="0" fontId="34" fillId="0" borderId="62" xfId="0" applyFont="1" applyFill="1" applyBorder="1"/>
    <xf numFmtId="0" fontId="3" fillId="0" borderId="48" xfId="0" applyFont="1" applyFill="1" applyBorder="1" applyAlignment="1">
      <alignment horizontal="center" vertical="center" wrapText="1"/>
    </xf>
    <xf numFmtId="0" fontId="3" fillId="0" borderId="47" xfId="0" applyFont="1" applyFill="1" applyBorder="1" applyAlignment="1">
      <alignment vertical="center" wrapText="1"/>
    </xf>
    <xf numFmtId="0" fontId="3" fillId="0" borderId="49" xfId="0" applyFont="1" applyFill="1" applyBorder="1" applyAlignment="1">
      <alignment vertical="center" wrapText="1"/>
    </xf>
    <xf numFmtId="0" fontId="33" fillId="0" borderId="51" xfId="0" applyFont="1" applyBorder="1" applyAlignment="1">
      <alignment horizontal="center" vertical="center" wrapText="1"/>
    </xf>
    <xf numFmtId="0" fontId="34" fillId="0" borderId="55" xfId="0" applyFont="1" applyBorder="1"/>
    <xf numFmtId="0" fontId="3" fillId="0" borderId="52" xfId="0" applyFont="1" applyBorder="1" applyAlignment="1">
      <alignment horizontal="center" vertical="center" wrapText="1"/>
    </xf>
    <xf numFmtId="0" fontId="34" fillId="0" borderId="47" xfId="0" applyFont="1" applyBorder="1" applyAlignment="1">
      <alignment vertical="center" wrapText="1"/>
    </xf>
    <xf numFmtId="0" fontId="34" fillId="0" borderId="55" xfId="0" applyFont="1" applyBorder="1" applyAlignment="1">
      <alignment vertical="center" wrapText="1"/>
    </xf>
    <xf numFmtId="0" fontId="29" fillId="0" borderId="48" xfId="0" applyFont="1" applyBorder="1" applyAlignment="1">
      <alignment horizontal="center" vertical="center" wrapText="1"/>
    </xf>
    <xf numFmtId="0" fontId="3" fillId="0" borderId="47" xfId="0" applyFont="1" applyBorder="1" applyAlignment="1">
      <alignment vertical="center" wrapText="1"/>
    </xf>
    <xf numFmtId="0" fontId="29" fillId="0" borderId="52" xfId="0" applyFont="1" applyBorder="1" applyAlignment="1">
      <alignment horizontal="center" vertical="center" wrapText="1"/>
    </xf>
    <xf numFmtId="0" fontId="3" fillId="0" borderId="56" xfId="0" applyFont="1" applyBorder="1" applyAlignment="1">
      <alignment vertical="center"/>
    </xf>
    <xf numFmtId="0" fontId="31" fillId="15" borderId="29" xfId="0" applyFont="1" applyFill="1" applyBorder="1" applyAlignment="1">
      <alignment horizontal="center"/>
    </xf>
    <xf numFmtId="0" fontId="31" fillId="15" borderId="30" xfId="0" applyFont="1" applyFill="1" applyBorder="1" applyAlignment="1">
      <alignment horizontal="center"/>
    </xf>
    <xf numFmtId="0" fontId="31" fillId="15" borderId="31" xfId="0" applyFont="1" applyFill="1" applyBorder="1" applyAlignment="1">
      <alignment horizontal="center"/>
    </xf>
    <xf numFmtId="0" fontId="0" fillId="0" borderId="47" xfId="0" applyFont="1" applyBorder="1" applyAlignment="1">
      <alignment horizontal="center" vertical="center" wrapText="1"/>
    </xf>
    <xf numFmtId="0" fontId="34" fillId="0" borderId="62" xfId="0" applyFont="1" applyBorder="1"/>
    <xf numFmtId="0" fontId="3" fillId="0" borderId="47" xfId="0" applyFont="1" applyBorder="1"/>
    <xf numFmtId="0" fontId="3" fillId="0" borderId="49" xfId="0" applyFont="1" applyBorder="1"/>
    <xf numFmtId="0" fontId="3" fillId="0" borderId="47" xfId="0" applyFont="1" applyBorder="1" applyAlignment="1">
      <alignment vertical="center"/>
    </xf>
    <xf numFmtId="0" fontId="3" fillId="0" borderId="49" xfId="0" applyFont="1" applyBorder="1" applyAlignment="1">
      <alignment vertical="center"/>
    </xf>
    <xf numFmtId="0" fontId="3" fillId="0" borderId="48" xfId="0" applyFont="1" applyBorder="1" applyAlignment="1">
      <alignment horizontal="center" vertical="center" wrapText="1"/>
    </xf>
  </cellXfs>
  <cellStyles count="5">
    <cellStyle name="Millares" xfId="4" builtinId="3"/>
    <cellStyle name="Normal" xfId="0" builtinId="0"/>
    <cellStyle name="Normal 2" xfId="3" xr:uid="{00000000-0005-0000-0000-000002000000}"/>
    <cellStyle name="Porcentaje" xfId="1" builtinId="5"/>
    <cellStyle name="Porcentaje 2" xfId="2" xr:uid="{00000000-0005-0000-0000-000004000000}"/>
  </cellStyles>
  <dxfs count="39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gray125"/>
      </fill>
    </dxf>
    <dxf>
      <fill>
        <patternFill patternType="darkTrellis"/>
      </fill>
    </dxf>
    <dxf>
      <fill>
        <patternFill>
          <bgColor theme="5" tint="0.59996337778862885"/>
        </patternFill>
      </fill>
    </dxf>
    <dxf>
      <fill>
        <patternFill>
          <bgColor theme="6" tint="0.39994506668294322"/>
        </patternFill>
      </fill>
    </dxf>
    <dxf>
      <fill>
        <patternFill patternType="darkTrellis"/>
      </fill>
    </dxf>
    <dxf>
      <fill>
        <patternFill patternType="darkTrellis"/>
      </fill>
    </dxf>
    <dxf>
      <fill>
        <patternFill patternType="darkTrellis"/>
      </fill>
    </dxf>
    <dxf>
      <font>
        <color rgb="FF9C0006"/>
      </font>
      <fill>
        <patternFill>
          <bgColor rgb="FFFFC7CE"/>
        </patternFill>
      </fill>
    </dxf>
    <dxf>
      <fill>
        <patternFill patternType="gray125"/>
      </fill>
    </dxf>
    <dxf>
      <fill>
        <patternFill patternType="darkTrellis"/>
      </fill>
    </dxf>
    <dxf>
      <font>
        <color rgb="FF9C0006"/>
      </font>
      <fill>
        <patternFill>
          <bgColor rgb="FFFFC7CE"/>
        </patternFill>
      </fill>
    </dxf>
    <dxf>
      <fill>
        <patternFill patternType="darkTrellis"/>
      </fill>
    </dxf>
    <dxf>
      <fill>
        <patternFill patternType="darkTrellis"/>
      </fill>
    </dxf>
    <dxf>
      <fill>
        <patternFill patternType="darkTrellis"/>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patternType="darkTrellis"/>
      </fill>
    </dxf>
    <dxf>
      <fill>
        <patternFill patternType="darkTrellis"/>
      </fill>
    </dxf>
    <dxf>
      <fill>
        <patternFill patternType="darkTrellis"/>
      </fill>
    </dxf>
    <dxf>
      <font>
        <color rgb="FF9C0006"/>
      </font>
      <fill>
        <patternFill>
          <bgColor rgb="FFFFC7CE"/>
        </patternFill>
      </fill>
    </dxf>
    <dxf>
      <fill>
        <patternFill patternType="gray125"/>
      </fill>
    </dxf>
    <dxf>
      <fill>
        <patternFill patternType="gray125"/>
      </fill>
    </dxf>
    <dxf>
      <fill>
        <patternFill patternType="gray125"/>
      </fill>
    </dxf>
    <dxf>
      <fill>
        <patternFill patternType="darkTrellis"/>
      </fill>
    </dxf>
    <dxf>
      <fill>
        <patternFill>
          <bgColor theme="5" tint="0.59996337778862885"/>
        </patternFill>
      </fill>
    </dxf>
    <dxf>
      <fill>
        <patternFill>
          <bgColor theme="6" tint="0.39994506668294322"/>
        </patternFill>
      </fill>
    </dxf>
    <dxf>
      <fill>
        <patternFill patternType="darkTrellis"/>
      </fill>
    </dxf>
    <dxf>
      <fill>
        <patternFill patternType="darkTrellis"/>
      </fill>
    </dxf>
    <dxf>
      <fill>
        <patternFill patternType="darkTrellis"/>
      </fill>
    </dxf>
    <dxf>
      <font>
        <color rgb="FF9C0006"/>
      </font>
      <fill>
        <patternFill>
          <bgColor rgb="FFFFC7CE"/>
        </patternFill>
      </fill>
    </dxf>
    <dxf>
      <fill>
        <patternFill patternType="gray125"/>
      </fill>
    </dxf>
    <dxf>
      <fill>
        <patternFill patternType="darkTrellis"/>
      </fill>
    </dxf>
    <dxf>
      <fill>
        <patternFill patternType="darkTrellis"/>
      </fill>
    </dxf>
    <dxf>
      <font>
        <color rgb="FF9C0006"/>
      </font>
      <fill>
        <patternFill>
          <bgColor rgb="FFFFC7CE"/>
        </patternFill>
      </fill>
    </dxf>
    <dxf>
      <font>
        <color rgb="FF9C0006"/>
      </font>
      <fill>
        <patternFill>
          <bgColor rgb="FFFFC7CE"/>
        </patternFill>
      </fill>
    </dxf>
    <dxf>
      <fill>
        <patternFill patternType="darkTrellis"/>
      </fill>
    </dxf>
    <dxf>
      <fill>
        <patternFill patternType="darkTrellis"/>
      </fill>
    </dxf>
    <dxf>
      <fill>
        <patternFill>
          <bgColor theme="6" tint="0.39994506668294322"/>
        </patternFill>
      </fill>
    </dxf>
    <dxf>
      <fill>
        <patternFill>
          <bgColor theme="5" tint="0.59996337778862885"/>
        </patternFill>
      </fill>
    </dxf>
    <dxf>
      <fill>
        <patternFill patternType="gray125"/>
      </fill>
    </dxf>
    <dxf>
      <fill>
        <patternFill patternType="darkTrellis"/>
      </fill>
    </dxf>
    <dxf>
      <fill>
        <patternFill patternType="gray125"/>
      </fill>
    </dxf>
    <dxf>
      <fill>
        <patternFill patternType="darkTrellis"/>
      </fill>
    </dxf>
    <dxf>
      <fill>
        <patternFill patternType="gray125"/>
      </fill>
    </dxf>
    <dxf>
      <fill>
        <patternFill patternType="darkTrellis"/>
      </fill>
    </dxf>
    <dxf>
      <font>
        <color rgb="FF9C0006"/>
      </font>
      <fill>
        <patternFill>
          <bgColor rgb="FFFFC7CE"/>
        </patternFill>
      </fill>
    </dxf>
    <dxf>
      <font>
        <color rgb="FF9C0006"/>
      </font>
      <fill>
        <patternFill>
          <bgColor rgb="FFFFC7CE"/>
        </patternFill>
      </fill>
    </dxf>
    <dxf>
      <fill>
        <patternFill patternType="darkTrellis"/>
      </fill>
    </dxf>
    <dxf>
      <fill>
        <patternFill patternType="darkTrellis"/>
      </fill>
    </dxf>
    <dxf>
      <fill>
        <patternFill patternType="darkTrellis"/>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patternType="darkTrellis"/>
      </fill>
    </dxf>
    <dxf>
      <fill>
        <patternFill patternType="darkTrellis"/>
      </fill>
    </dxf>
    <dxf>
      <fill>
        <patternFill patternType="darkTrellis"/>
      </fill>
    </dxf>
    <dxf>
      <font>
        <color rgb="FF9C0006"/>
      </font>
      <fill>
        <patternFill>
          <bgColor rgb="FFFFC7CE"/>
        </patternFill>
      </fill>
    </dxf>
    <dxf>
      <fill>
        <patternFill>
          <bgColor theme="5" tint="0.59996337778862885"/>
        </patternFill>
      </fill>
    </dxf>
    <dxf>
      <fill>
        <patternFill>
          <bgColor theme="6" tint="0.39994506668294322"/>
        </patternFill>
      </fill>
    </dxf>
    <dxf>
      <fill>
        <patternFill patternType="darkTrellis"/>
      </fill>
    </dxf>
    <dxf>
      <fill>
        <patternFill patternType="darkTrellis"/>
      </fill>
    </dxf>
    <dxf>
      <fill>
        <patternFill patternType="darkTrellis"/>
      </fill>
    </dxf>
    <dxf>
      <font>
        <color rgb="FF9C0006"/>
      </font>
      <fill>
        <patternFill>
          <bgColor rgb="FFFFC7CE"/>
        </patternFill>
      </fill>
    </dxf>
    <dxf>
      <fill>
        <patternFill patternType="darkTrellis"/>
      </fill>
    </dxf>
    <dxf>
      <fill>
        <patternFill patternType="gray125"/>
      </fill>
    </dxf>
    <dxf>
      <fill>
        <patternFill>
          <bgColor theme="5" tint="0.59996337778862885"/>
        </patternFill>
      </fill>
    </dxf>
    <dxf>
      <fill>
        <patternFill>
          <bgColor theme="6" tint="0.39994506668294322"/>
        </patternFill>
      </fill>
    </dxf>
    <dxf>
      <fill>
        <patternFill patternType="darkTrellis"/>
      </fill>
    </dxf>
    <dxf>
      <fill>
        <patternFill patternType="darkTrellis"/>
      </fill>
    </dxf>
    <dxf>
      <fill>
        <patternFill patternType="darkTrellis"/>
      </fill>
    </dxf>
    <dxf>
      <font>
        <color rgb="FF9C0006"/>
      </font>
      <fill>
        <patternFill>
          <bgColor rgb="FFFFC7CE"/>
        </patternFill>
      </fill>
    </dxf>
    <dxf>
      <fill>
        <patternFill>
          <bgColor theme="5" tint="0.59996337778862885"/>
        </patternFill>
      </fill>
    </dxf>
    <dxf>
      <fill>
        <patternFill>
          <bgColor theme="6" tint="0.39994506668294322"/>
        </patternFill>
      </fill>
    </dxf>
    <dxf>
      <fill>
        <patternFill patternType="darkTrellis"/>
      </fill>
    </dxf>
    <dxf>
      <fill>
        <patternFill patternType="darkTrellis"/>
      </fill>
    </dxf>
    <dxf>
      <fill>
        <patternFill patternType="darkTrellis"/>
      </fill>
    </dxf>
    <dxf>
      <font>
        <color rgb="FF9C0006"/>
      </font>
      <fill>
        <patternFill>
          <bgColor rgb="FFFFC7CE"/>
        </patternFill>
      </fill>
    </dxf>
    <dxf>
      <fill>
        <patternFill>
          <bgColor theme="5" tint="0.59996337778862885"/>
        </patternFill>
      </fill>
    </dxf>
    <dxf>
      <fill>
        <patternFill>
          <bgColor theme="6" tint="0.39994506668294322"/>
        </patternFill>
      </fill>
    </dxf>
    <dxf>
      <fill>
        <patternFill patternType="darkTrellis"/>
      </fill>
    </dxf>
    <dxf>
      <fill>
        <patternFill patternType="darkTrellis"/>
      </fill>
    </dxf>
    <dxf>
      <fill>
        <patternFill patternType="darkTrellis"/>
      </fill>
    </dxf>
    <dxf>
      <font>
        <color rgb="FF9C0006"/>
      </font>
      <fill>
        <patternFill>
          <bgColor rgb="FFFFC7CE"/>
        </patternFill>
      </fill>
    </dxf>
    <dxf>
      <fill>
        <patternFill patternType="darkTrellis"/>
      </fill>
    </dxf>
    <dxf>
      <font>
        <color rgb="FF9C0006"/>
      </font>
      <fill>
        <patternFill>
          <bgColor rgb="FFFFC7CE"/>
        </patternFill>
      </fill>
    </dxf>
    <dxf>
      <font>
        <color rgb="FF9C0006"/>
      </font>
      <fill>
        <patternFill>
          <bgColor rgb="FFFFC7CE"/>
        </patternFill>
      </fill>
    </dxf>
    <dxf>
      <fill>
        <patternFill>
          <bgColor theme="6" tint="0.39994506668294322"/>
        </patternFill>
      </fill>
    </dxf>
    <dxf>
      <fill>
        <patternFill>
          <bgColor theme="5" tint="0.59996337778862885"/>
        </patternFill>
      </fill>
    </dxf>
    <dxf>
      <fill>
        <patternFill patternType="gray125"/>
      </fill>
    </dxf>
    <dxf>
      <font>
        <color rgb="FF9C0006"/>
      </font>
      <fill>
        <patternFill>
          <bgColor rgb="FFFFC7CE"/>
        </patternFill>
      </fill>
    </dxf>
    <dxf>
      <fill>
        <patternFill patternType="darkTrellis"/>
      </fill>
    </dxf>
    <dxf>
      <fill>
        <patternFill patternType="darkTrellis"/>
      </fill>
    </dxf>
    <dxf>
      <fill>
        <patternFill patternType="darkTrellis"/>
      </fill>
    </dxf>
    <dxf>
      <fill>
        <patternFill patternType="darkTrellis"/>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patternType="darkTrellis"/>
      </fill>
    </dxf>
    <dxf>
      <fill>
        <patternFill patternType="darkTrellis"/>
      </fill>
    </dxf>
    <dxf>
      <font>
        <color rgb="FF9C0006"/>
      </font>
      <fill>
        <patternFill>
          <bgColor rgb="FFFFC7CE"/>
        </patternFill>
      </fill>
    </dxf>
    <dxf>
      <fill>
        <patternFill>
          <bgColor rgb="FFC00000"/>
        </patternFill>
      </fill>
    </dxf>
    <dxf>
      <fill>
        <patternFill>
          <bgColor rgb="FF6BA42C"/>
        </patternFill>
      </fill>
    </dxf>
    <dxf>
      <fill>
        <patternFill>
          <bgColor rgb="FFFFCC00"/>
        </patternFill>
      </fill>
    </dxf>
    <dxf>
      <fill>
        <patternFill>
          <bgColor rgb="FFFF0000"/>
        </patternFill>
      </fill>
    </dxf>
    <dxf>
      <fill>
        <patternFill patternType="gray125"/>
      </fill>
    </dxf>
    <dxf>
      <font>
        <color rgb="FF9C0006"/>
      </font>
      <fill>
        <patternFill>
          <bgColor rgb="FFFFC7CE"/>
        </patternFill>
      </fill>
    </dxf>
    <dxf>
      <font>
        <color rgb="FF9C0006"/>
      </font>
      <fill>
        <patternFill>
          <bgColor rgb="FFFFC7CE"/>
        </patternFill>
      </fill>
    </dxf>
    <dxf>
      <fill>
        <patternFill patternType="darkGray">
          <bgColor auto="1"/>
        </patternFill>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bgColor theme="6" tint="0.39994506668294322"/>
        </patternFill>
      </fill>
    </dxf>
    <dxf>
      <fill>
        <patternFill>
          <bgColor theme="5" tint="0.59996337778862885"/>
        </patternFill>
      </fill>
    </dxf>
    <dxf>
      <fill>
        <patternFill>
          <bgColor rgb="FF00B05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00B050"/>
        </patternFill>
      </fill>
    </dxf>
    <dxf>
      <font>
        <b/>
        <i val="0"/>
        <condense val="0"/>
        <extend val="0"/>
        <color auto="1"/>
      </font>
      <fill>
        <patternFill>
          <bgColor indexed="50"/>
        </patternFill>
      </fill>
    </dxf>
    <dxf>
      <font>
        <b/>
        <i val="0"/>
      </font>
      <fill>
        <patternFill>
          <bgColor indexed="51"/>
        </patternFill>
      </fill>
    </dxf>
    <dxf>
      <font>
        <b/>
        <i val="0"/>
      </font>
      <fill>
        <patternFill>
          <bgColor indexed="10"/>
        </patternFill>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bgColor rgb="FF00B050"/>
        </patternFill>
      </fill>
    </dxf>
    <dxf>
      <fill>
        <patternFill>
          <bgColor rgb="FFC00000"/>
        </patternFill>
      </fill>
    </dxf>
    <dxf>
      <fill>
        <patternFill>
          <bgColor rgb="FFFFC000"/>
        </patternFill>
      </fill>
    </dxf>
    <dxf>
      <font>
        <b/>
        <i val="0"/>
        <condense val="0"/>
        <extend val="0"/>
        <color auto="1"/>
      </font>
      <fill>
        <patternFill>
          <bgColor rgb="FF00B050"/>
        </patternFill>
      </fill>
    </dxf>
    <dxf>
      <font>
        <b/>
        <i val="0"/>
      </font>
      <fill>
        <patternFill>
          <bgColor rgb="FFFFC000"/>
        </patternFill>
      </fill>
    </dxf>
    <dxf>
      <font>
        <b/>
        <i val="0"/>
      </font>
      <fill>
        <patternFill>
          <bgColor rgb="FFC00000"/>
        </patternFill>
      </fill>
    </dxf>
    <dxf>
      <fill>
        <patternFill patternType="darkGray"/>
      </fill>
    </dxf>
    <dxf>
      <fill>
        <patternFill patternType="darkGray"/>
      </fill>
    </dxf>
    <dxf>
      <fill>
        <patternFill patternType="darkGray"/>
      </fill>
    </dxf>
    <dxf>
      <fill>
        <patternFill patternType="darkGray"/>
      </fill>
    </dxf>
    <dxf>
      <fill>
        <patternFill patternType="darkGray">
          <fgColor theme="1"/>
        </patternFill>
      </fill>
    </dxf>
    <dxf>
      <fill>
        <patternFill>
          <bgColor rgb="FFC00000"/>
        </patternFill>
      </fill>
    </dxf>
    <dxf>
      <fill>
        <patternFill>
          <bgColor rgb="FFFFC000"/>
        </patternFill>
      </fill>
    </dxf>
    <dxf>
      <fill>
        <patternFill>
          <bgColor rgb="FF00B050"/>
        </patternFill>
      </fill>
    </dxf>
    <dxf>
      <fill>
        <patternFill patternType="darkTrellis"/>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gColor theme="1"/>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Trellis"/>
      </fill>
    </dxf>
    <dxf>
      <fill>
        <patternFill patternType="darkTrellis"/>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FFFF0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bgColor rgb="FFFFFF0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FFFF0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bgColor rgb="FFFFFF0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Trellis"/>
      </fill>
    </dxf>
    <dxf>
      <fill>
        <patternFill patternType="darkGray"/>
      </fill>
    </dxf>
    <dxf>
      <fill>
        <patternFill patternType="darkGray"/>
      </fill>
    </dxf>
    <dxf>
      <fill>
        <patternFill patternType="darkGray"/>
      </fill>
    </dxf>
    <dxf>
      <fill>
        <patternFill patternType="darkTrellis"/>
      </fill>
    </dxf>
    <dxf>
      <fill>
        <patternFill patternType="darkTrellis"/>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FF00"/>
        </patternFill>
      </fill>
    </dxf>
    <dxf>
      <fill>
        <patternFill>
          <bgColor rgb="FF00B050"/>
        </patternFill>
      </fill>
    </dxf>
    <dxf>
      <fill>
        <patternFill>
          <bgColor rgb="FFC00000"/>
        </patternFill>
      </fill>
    </dxf>
    <dxf>
      <fill>
        <patternFill>
          <bgColor rgb="FFFFFF00"/>
        </patternFill>
      </fill>
    </dxf>
    <dxf>
      <fill>
        <patternFill patternType="darkGray">
          <fgColor theme="1"/>
        </patternFill>
      </fill>
    </dxf>
    <dxf>
      <fill>
        <patternFill patternType="darkGray"/>
      </fill>
    </dxf>
    <dxf>
      <fill>
        <patternFill patternType="darkGray"/>
      </fill>
    </dxf>
    <dxf>
      <fill>
        <patternFill patternType="darkGray"/>
      </fill>
    </dxf>
    <dxf>
      <fill>
        <patternFill>
          <bgColor rgb="FFFF0000"/>
        </patternFill>
      </fill>
    </dxf>
    <dxf>
      <fill>
        <patternFill patternType="darkGray"/>
      </fill>
    </dxf>
    <dxf>
      <fill>
        <patternFill patternType="darkGray"/>
      </fill>
    </dxf>
    <dxf>
      <fill>
        <patternFill patternType="darkGray"/>
      </fill>
    </dxf>
    <dxf>
      <fill>
        <patternFill patternType="darkGray"/>
      </fill>
    </dxf>
    <dxf>
      <fill>
        <patternFill>
          <bgColor theme="6" tint="-0.24994659260841701"/>
        </patternFill>
      </fill>
    </dxf>
    <dxf>
      <fill>
        <patternFill>
          <bgColor rgb="FFFFC000"/>
        </patternFill>
      </fill>
    </dxf>
    <dxf>
      <fill>
        <patternFill>
          <bgColor rgb="FFC00000"/>
        </patternFill>
      </fill>
    </dxf>
    <dxf>
      <fill>
        <patternFill patternType="darkGray"/>
      </fill>
    </dxf>
    <dxf>
      <fill>
        <patternFill patternType="darkGray"/>
      </fill>
    </dxf>
    <dxf>
      <fill>
        <patternFill patternType="darkGray"/>
      </fill>
    </dxf>
    <dxf>
      <fill>
        <patternFill patternType="darkGray"/>
      </fill>
    </dxf>
    <dxf>
      <fill>
        <patternFill patternType="darkTrellis"/>
      </fill>
    </dxf>
    <dxf>
      <fill>
        <patternFill patternType="darkGray"/>
      </fill>
    </dxf>
    <dxf>
      <fill>
        <patternFill patternType="darkGray"/>
      </fill>
    </dxf>
    <dxf>
      <fill>
        <patternFill patternType="darkTrellis"/>
      </fill>
    </dxf>
    <dxf>
      <fill>
        <patternFill patternType="darkTrellis"/>
      </fill>
    </dxf>
    <dxf>
      <fill>
        <patternFill patternType="darkTrellis"/>
      </fill>
    </dxf>
    <dxf>
      <fill>
        <patternFill patternType="darkTrellis"/>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00B050"/>
        </patternFill>
      </fill>
    </dxf>
    <dxf>
      <fill>
        <patternFill>
          <bgColor rgb="FFC00000"/>
        </patternFill>
      </fill>
    </dxf>
    <dxf>
      <fill>
        <patternFill>
          <bgColor rgb="FFFFFF00"/>
        </patternFill>
      </fill>
    </dxf>
    <dxf>
      <fill>
        <patternFill>
          <bgColor rgb="FF00B050"/>
        </patternFill>
      </fill>
    </dxf>
    <dxf>
      <fill>
        <patternFill>
          <bgColor rgb="FFC00000"/>
        </patternFill>
      </fill>
    </dxf>
    <dxf>
      <fill>
        <patternFill>
          <bgColor rgb="FFFFFF00"/>
        </patternFill>
      </fill>
    </dxf>
  </dxfs>
  <tableStyles count="0" defaultTableStyle="TableStyleMedium9" defaultPivotStyle="PivotStyleLight16"/>
  <colors>
    <mruColors>
      <color rgb="FFFFFFCC"/>
      <color rgb="FFBCE292"/>
      <color rgb="FFE8FEE9"/>
      <color rgb="FF6BA42C"/>
      <color rgb="FFFFCC00"/>
      <color rgb="FFFF5050"/>
      <color rgb="FFFF9F9F"/>
      <color rgb="FFF3FFF4"/>
      <color rgb="FFFEE8E8"/>
      <color rgb="FFFB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CLASIFICACIÓN</a:t>
            </a:r>
            <a:r>
              <a:rPr lang="en-US" baseline="0"/>
              <a:t> SEGÚN SEVERIDAD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9166666666666667E-2"/>
          <c:y val="0.22203412073490814"/>
          <c:w val="0.95"/>
          <c:h val="0.77333624963546221"/>
        </c:manualLayout>
      </c:layout>
      <c:pie3DChart>
        <c:varyColors val="1"/>
        <c:ser>
          <c:idx val="0"/>
          <c:order val="0"/>
          <c:dPt>
            <c:idx val="0"/>
            <c:bubble3D val="0"/>
            <c:explosion val="11"/>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5776-4292-B485-2927AFB7824B}"/>
              </c:ext>
            </c:extLst>
          </c:dPt>
          <c:dPt>
            <c:idx val="1"/>
            <c:bubble3D val="0"/>
            <c:explosion val="5"/>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5-5776-4292-B485-2927AFB7824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2E57-44A5-A4B1-6BEC95CD97E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ESCALA!$M$25:$M$28</c15:sqref>
                  </c15:fullRef>
                </c:ext>
              </c:extLst>
              <c:f>ESCALA!$M$26:$M$28</c:f>
              <c:strCache>
                <c:ptCount val="3"/>
                <c:pt idx="0">
                  <c:v>GRAVE</c:v>
                </c:pt>
                <c:pt idx="1">
                  <c:v>MODERADO</c:v>
                </c:pt>
                <c:pt idx="2">
                  <c:v>LEVE</c:v>
                </c:pt>
              </c:strCache>
            </c:strRef>
          </c:cat>
          <c:val>
            <c:numRef>
              <c:extLst>
                <c:ext xmlns:c15="http://schemas.microsoft.com/office/drawing/2012/chart" uri="{02D57815-91ED-43cb-92C2-25804820EDAC}">
                  <c15:fullRef>
                    <c15:sqref>ESCALA!$N$25:$N$28</c15:sqref>
                  </c15:fullRef>
                </c:ext>
              </c:extLst>
              <c:f>ESCALA!$N$26:$N$28</c:f>
              <c:numCache>
                <c:formatCode>General</c:formatCode>
                <c:ptCount val="3"/>
                <c:pt idx="0">
                  <c:v>0</c:v>
                </c:pt>
                <c:pt idx="1">
                  <c:v>10</c:v>
                </c:pt>
                <c:pt idx="2">
                  <c:v>9</c:v>
                </c:pt>
              </c:numCache>
            </c:numRef>
          </c:val>
          <c:extLst>
            <c:ext xmlns:c15="http://schemas.microsoft.com/office/drawing/2012/chart" uri="{02D57815-91ED-43cb-92C2-25804820EDAC}">
              <c15:categoryFilterExceptions>
                <c15:categoryFilterException>
                  <c15:sqref>ESCALA!$N$25</c15:sqref>
                  <c15:spPr xmlns:c15="http://schemas.microsoft.com/office/drawing/2012/chart">
                    <a:solidFill>
                      <a:schemeClr val="accent1"/>
                    </a:solidFill>
                    <a:ln w="25400">
                      <a:solidFill>
                        <a:schemeClr val="lt1"/>
                      </a:solidFill>
                    </a:ln>
                    <a:effectLst/>
                    <a:sp3d contourW="25400">
                      <a:contourClr>
                        <a:schemeClr val="lt1"/>
                      </a:contourClr>
                    </a:sp3d>
                  </c15:spPr>
                  <c15:bubble3D val="0"/>
                </c15:categoryFilterException>
              </c15:categoryFilterExceptions>
            </c:ext>
            <c:ext xmlns:c16="http://schemas.microsoft.com/office/drawing/2014/chart" uri="{C3380CC4-5D6E-409C-BE32-E72D297353CC}">
              <c16:uniqueId val="{00000006-5776-4292-B485-2927AFB7824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295953</xdr:colOff>
      <xdr:row>0</xdr:row>
      <xdr:rowOff>231321</xdr:rowOff>
    </xdr:from>
    <xdr:to>
      <xdr:col>1</xdr:col>
      <xdr:colOff>1211035</xdr:colOff>
      <xdr:row>3</xdr:row>
      <xdr:rowOff>176892</xdr:rowOff>
    </xdr:to>
    <xdr:pic>
      <xdr:nvPicPr>
        <xdr:cNvPr id="6" name="8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953" y="231321"/>
          <a:ext cx="1568225" cy="1047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106590</xdr:colOff>
      <xdr:row>0</xdr:row>
      <xdr:rowOff>0</xdr:rowOff>
    </xdr:from>
    <xdr:to>
      <xdr:col>1</xdr:col>
      <xdr:colOff>605520</xdr:colOff>
      <xdr:row>1</xdr:row>
      <xdr:rowOff>449156</xdr:rowOff>
    </xdr:to>
    <xdr:pic>
      <xdr:nvPicPr>
        <xdr:cNvPr id="10" name="9 Imagen">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90" y="0"/>
          <a:ext cx="1038680" cy="93605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508564</xdr:colOff>
      <xdr:row>0</xdr:row>
      <xdr:rowOff>0</xdr:rowOff>
    </xdr:from>
    <xdr:to>
      <xdr:col>2</xdr:col>
      <xdr:colOff>205806</xdr:colOff>
      <xdr:row>2</xdr:row>
      <xdr:rowOff>261538</xdr:rowOff>
    </xdr:to>
    <xdr:pic>
      <xdr:nvPicPr>
        <xdr:cNvPr id="10" name="9 Imagen">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350" y="0"/>
          <a:ext cx="1044349" cy="94909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114960</xdr:colOff>
      <xdr:row>37</xdr:row>
      <xdr:rowOff>254002</xdr:rowOff>
    </xdr:from>
    <xdr:to>
      <xdr:col>19</xdr:col>
      <xdr:colOff>188291</xdr:colOff>
      <xdr:row>68</xdr:row>
      <xdr:rowOff>10584</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3460" y="7027335"/>
          <a:ext cx="8074331" cy="5630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3362</xdr:colOff>
      <xdr:row>1</xdr:row>
      <xdr:rowOff>9525</xdr:rowOff>
    </xdr:from>
    <xdr:to>
      <xdr:col>0</xdr:col>
      <xdr:colOff>1209675</xdr:colOff>
      <xdr:row>4</xdr:row>
      <xdr:rowOff>1840006</xdr:rowOff>
    </xdr:to>
    <xdr:cxnSp macro="">
      <xdr:nvCxnSpPr>
        <xdr:cNvPr id="9" name="2 Conector recto">
          <a:extLst>
            <a:ext uri="{FF2B5EF4-FFF2-40B4-BE49-F238E27FC236}">
              <a16:creationId xmlns:a16="http://schemas.microsoft.com/office/drawing/2014/main" id="{00000000-0008-0000-0500-000009000000}"/>
            </a:ext>
          </a:extLst>
        </xdr:cNvPr>
        <xdr:cNvCxnSpPr/>
      </xdr:nvCxnSpPr>
      <xdr:spPr>
        <a:xfrm flipH="1">
          <a:off x="3362" y="257175"/>
          <a:ext cx="1206313" cy="26401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10" name="5 Conector recto">
          <a:extLst>
            <a:ext uri="{FF2B5EF4-FFF2-40B4-BE49-F238E27FC236}">
              <a16:creationId xmlns:a16="http://schemas.microsoft.com/office/drawing/2014/main" id="{00000000-0008-0000-0500-00000A000000}"/>
            </a:ext>
          </a:extLst>
        </xdr:cNvPr>
        <xdr:cNvCxnSpPr/>
      </xdr:nvCxnSpPr>
      <xdr:spPr>
        <a:xfrm flipH="1">
          <a:off x="1" y="10434918"/>
          <a:ext cx="1228724" cy="7283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3362</xdr:colOff>
      <xdr:row>1</xdr:row>
      <xdr:rowOff>9525</xdr:rowOff>
    </xdr:from>
    <xdr:to>
      <xdr:col>0</xdr:col>
      <xdr:colOff>1209675</xdr:colOff>
      <xdr:row>4</xdr:row>
      <xdr:rowOff>1840006</xdr:rowOff>
    </xdr:to>
    <xdr:cxnSp macro="">
      <xdr:nvCxnSpPr>
        <xdr:cNvPr id="15" name="2 Conector recto">
          <a:extLst>
            <a:ext uri="{FF2B5EF4-FFF2-40B4-BE49-F238E27FC236}">
              <a16:creationId xmlns:a16="http://schemas.microsoft.com/office/drawing/2014/main" id="{00000000-0008-0000-0500-00000F000000}"/>
            </a:ext>
          </a:extLst>
        </xdr:cNvPr>
        <xdr:cNvCxnSpPr/>
      </xdr:nvCxnSpPr>
      <xdr:spPr>
        <a:xfrm flipH="1">
          <a:off x="3362" y="257175"/>
          <a:ext cx="1072963" cy="28210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16" name="5 Conector recto">
          <a:extLst>
            <a:ext uri="{FF2B5EF4-FFF2-40B4-BE49-F238E27FC236}">
              <a16:creationId xmlns:a16="http://schemas.microsoft.com/office/drawing/2014/main" id="{00000000-0008-0000-0500-000010000000}"/>
            </a:ext>
          </a:extLst>
        </xdr:cNvPr>
        <xdr:cNvCxnSpPr/>
      </xdr:nvCxnSpPr>
      <xdr:spPr>
        <a:xfrm flipH="1">
          <a:off x="1" y="16502343"/>
          <a:ext cx="1076324" cy="62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3362</xdr:colOff>
      <xdr:row>1</xdr:row>
      <xdr:rowOff>9525</xdr:rowOff>
    </xdr:from>
    <xdr:to>
      <xdr:col>0</xdr:col>
      <xdr:colOff>1209675</xdr:colOff>
      <xdr:row>4</xdr:row>
      <xdr:rowOff>1840006</xdr:rowOff>
    </xdr:to>
    <xdr:cxnSp macro="">
      <xdr:nvCxnSpPr>
        <xdr:cNvPr id="21" name="2 Conector recto">
          <a:extLst>
            <a:ext uri="{FF2B5EF4-FFF2-40B4-BE49-F238E27FC236}">
              <a16:creationId xmlns:a16="http://schemas.microsoft.com/office/drawing/2014/main" id="{00000000-0008-0000-0500-000015000000}"/>
            </a:ext>
          </a:extLst>
        </xdr:cNvPr>
        <xdr:cNvCxnSpPr/>
      </xdr:nvCxnSpPr>
      <xdr:spPr>
        <a:xfrm flipH="1">
          <a:off x="3362" y="257175"/>
          <a:ext cx="1072963" cy="28210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22" name="5 Conector recto">
          <a:extLst>
            <a:ext uri="{FF2B5EF4-FFF2-40B4-BE49-F238E27FC236}">
              <a16:creationId xmlns:a16="http://schemas.microsoft.com/office/drawing/2014/main" id="{00000000-0008-0000-0500-000016000000}"/>
            </a:ext>
          </a:extLst>
        </xdr:cNvPr>
        <xdr:cNvCxnSpPr/>
      </xdr:nvCxnSpPr>
      <xdr:spPr>
        <a:xfrm flipH="1">
          <a:off x="1" y="16502343"/>
          <a:ext cx="1076324" cy="62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1387475</xdr:colOff>
      <xdr:row>28</xdr:row>
      <xdr:rowOff>53975</xdr:rowOff>
    </xdr:from>
    <xdr:to>
      <xdr:col>14</xdr:col>
      <xdr:colOff>47625</xdr:colOff>
      <xdr:row>44</xdr:row>
      <xdr:rowOff>155575</xdr:rowOff>
    </xdr:to>
    <xdr:graphicFrame macro="">
      <xdr:nvGraphicFramePr>
        <xdr:cNvPr id="11" name="Gráfico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D204"/>
  <sheetViews>
    <sheetView showGridLines="0" tabSelected="1" zoomScale="70" zoomScaleNormal="70" zoomScaleSheetLayoutView="100" workbookViewId="0">
      <pane xSplit="1" ySplit="10" topLeftCell="B11" activePane="bottomRight" state="frozen"/>
      <selection pane="topRight" activeCell="B1" sqref="B1"/>
      <selection pane="bottomLeft" activeCell="A11" sqref="A11"/>
      <selection pane="bottomRight" activeCell="AS62" sqref="AS62:AS64"/>
    </sheetView>
  </sheetViews>
  <sheetFormatPr baseColWidth="10" defaultColWidth="11.42578125" defaultRowHeight="51" customHeight="1" x14ac:dyDescent="0.2"/>
  <cols>
    <col min="1" max="1" width="9.85546875" style="125" customWidth="1"/>
    <col min="2" max="3" width="19.42578125" style="125" customWidth="1"/>
    <col min="4" max="4" width="23.42578125" style="125" customWidth="1"/>
    <col min="5" max="5" width="32" style="125" customWidth="1"/>
    <col min="6" max="6" width="24.42578125" style="125" customWidth="1"/>
    <col min="7" max="8" width="29.7109375" style="125" customWidth="1"/>
    <col min="9" max="9" width="46" style="125" customWidth="1"/>
    <col min="10" max="10" width="23.85546875" style="125" customWidth="1"/>
    <col min="11" max="11" width="29.7109375" style="125" customWidth="1"/>
    <col min="12" max="12" width="36.7109375" style="125" customWidth="1"/>
    <col min="13" max="14" width="29.7109375" style="125" customWidth="1"/>
    <col min="15" max="15" width="2.42578125" style="125" hidden="1" customWidth="1"/>
    <col min="16" max="16" width="29.7109375" style="125" customWidth="1"/>
    <col min="17" max="18" width="29.7109375" style="125" hidden="1" customWidth="1"/>
    <col min="19" max="19" width="29.7109375" style="125" customWidth="1"/>
    <col min="20" max="22" width="29.7109375" style="125" hidden="1" customWidth="1"/>
    <col min="23" max="23" width="29.7109375" style="125" customWidth="1"/>
    <col min="24" max="24" width="29.7109375" style="125" hidden="1" customWidth="1"/>
    <col min="25" max="26" width="29.7109375" style="124" hidden="1" customWidth="1"/>
    <col min="27" max="28" width="29.7109375" style="125" customWidth="1"/>
    <col min="29" max="31" width="29.7109375" style="124" hidden="1" customWidth="1"/>
    <col min="32" max="33" width="29.7109375" style="125" customWidth="1"/>
    <col min="34" max="36" width="29.7109375" style="124" hidden="1" customWidth="1"/>
    <col min="37" max="38" width="29.7109375" style="125" customWidth="1"/>
    <col min="39" max="41" width="29.7109375" style="124" hidden="1" customWidth="1"/>
    <col min="42" max="42" width="12" style="125" customWidth="1"/>
    <col min="43" max="43" width="6.7109375" style="125" customWidth="1"/>
    <col min="44" max="46" width="8.42578125" style="125" customWidth="1"/>
    <col min="47" max="47" width="29.28515625" style="125" customWidth="1"/>
    <col min="48" max="48" width="17.140625" style="125" customWidth="1"/>
    <col min="49" max="49" width="30.85546875" style="125" customWidth="1"/>
    <col min="50" max="50" width="30.140625" style="125" customWidth="1"/>
    <col min="51" max="51" width="23.85546875" style="125" bestFit="1" customWidth="1"/>
    <col min="52" max="52" width="16.7109375" style="125" hidden="1" customWidth="1"/>
    <col min="53" max="53" width="29.5703125" style="125" customWidth="1"/>
    <col min="54" max="54" width="22.140625" style="125" customWidth="1"/>
    <col min="55" max="55" width="33.42578125" style="125" bestFit="1" customWidth="1"/>
    <col min="56" max="56" width="31.140625" style="125" bestFit="1" customWidth="1"/>
    <col min="57" max="57" width="31.5703125" style="125" bestFit="1" customWidth="1"/>
    <col min="58" max="58" width="31" style="125" bestFit="1" customWidth="1"/>
    <col min="59" max="59" width="31.5703125" style="125" bestFit="1" customWidth="1"/>
    <col min="60" max="60" width="36.42578125" style="125" bestFit="1" customWidth="1"/>
    <col min="61" max="61" width="11.42578125" style="125"/>
    <col min="62" max="62" width="16.28515625" style="125" bestFit="1" customWidth="1"/>
    <col min="63" max="63" width="17.28515625" style="125" bestFit="1" customWidth="1"/>
    <col min="64" max="64" width="16.42578125" style="125" bestFit="1" customWidth="1"/>
    <col min="65" max="66" width="16.28515625" style="125" bestFit="1" customWidth="1"/>
    <col min="67" max="67" width="16.42578125" style="125" bestFit="1" customWidth="1"/>
    <col min="68" max="68" width="18.5703125" style="125" bestFit="1" customWidth="1"/>
    <col min="69" max="71" width="16" style="125" bestFit="1" customWidth="1"/>
    <col min="72" max="73" width="16.28515625" style="125" bestFit="1" customWidth="1"/>
    <col min="74" max="74" width="16.42578125" style="125" bestFit="1" customWidth="1"/>
    <col min="75" max="75" width="15.85546875" style="125" bestFit="1" customWidth="1"/>
    <col min="76" max="76" width="16" style="125" bestFit="1" customWidth="1"/>
    <col min="77" max="79" width="16.42578125" style="125" bestFit="1" customWidth="1"/>
    <col min="80" max="80" width="17.28515625" style="125" bestFit="1" customWidth="1"/>
    <col min="81" max="81" width="11.42578125" style="125"/>
    <col min="82" max="83" width="16.42578125" style="125" bestFit="1" customWidth="1"/>
    <col min="84" max="84" width="16.28515625" style="125" bestFit="1" customWidth="1"/>
    <col min="85" max="85" width="16" style="125" bestFit="1" customWidth="1"/>
    <col min="86" max="86" width="16.28515625" style="125" bestFit="1" customWidth="1"/>
    <col min="87" max="90" width="16" style="125" bestFit="1" customWidth="1"/>
    <col min="91" max="91" width="16.42578125" style="125" bestFit="1" customWidth="1"/>
    <col min="92" max="92" width="11.42578125" style="125"/>
    <col min="93" max="97" width="16.42578125" style="125" bestFit="1" customWidth="1"/>
    <col min="98" max="98" width="16" style="125" bestFit="1" customWidth="1"/>
    <col min="99" max="103" width="11.42578125" style="125"/>
    <col min="104" max="107" width="16" style="125" bestFit="1" customWidth="1"/>
    <col min="108" max="108" width="16.28515625" style="125" bestFit="1" customWidth="1"/>
    <col min="109" max="16384" width="11.42578125" style="125"/>
  </cols>
  <sheetData>
    <row r="1" spans="1:89" ht="28.5" customHeight="1" x14ac:dyDescent="0.2">
      <c r="A1" s="192"/>
      <c r="B1" s="193"/>
      <c r="C1" s="193"/>
      <c r="D1" s="193"/>
      <c r="E1" s="193"/>
      <c r="F1" s="193"/>
      <c r="G1" s="193"/>
      <c r="H1" s="193"/>
      <c r="I1" s="193"/>
      <c r="J1" s="193"/>
      <c r="K1" s="193"/>
      <c r="L1" s="194"/>
      <c r="M1" s="194"/>
      <c r="N1" s="194"/>
      <c r="O1" s="194"/>
      <c r="P1" s="194"/>
      <c r="Q1" s="194"/>
      <c r="R1" s="194"/>
      <c r="S1" s="194"/>
      <c r="T1" s="194"/>
      <c r="U1" s="194"/>
      <c r="V1" s="194"/>
      <c r="W1" s="194"/>
      <c r="X1" s="194"/>
      <c r="Y1" s="195"/>
      <c r="Z1" s="195"/>
      <c r="AA1" s="194"/>
      <c r="AB1" s="194"/>
      <c r="AC1" s="195"/>
      <c r="AD1" s="195"/>
      <c r="AE1" s="195"/>
      <c r="AF1" s="194"/>
      <c r="AG1" s="194"/>
      <c r="AH1" s="195"/>
      <c r="AI1" s="195"/>
      <c r="AJ1" s="195"/>
      <c r="AK1" s="194"/>
      <c r="AL1" s="194"/>
      <c r="AM1" s="195"/>
      <c r="AN1" s="195"/>
      <c r="AO1" s="195"/>
      <c r="AP1" s="194"/>
      <c r="AQ1" s="194"/>
      <c r="AR1" s="194"/>
      <c r="AS1" s="194"/>
      <c r="AT1" s="196"/>
      <c r="AU1" s="196"/>
      <c r="AV1" s="196"/>
      <c r="AW1" s="194"/>
      <c r="AX1" s="196"/>
      <c r="AY1" s="214" t="s">
        <v>65</v>
      </c>
      <c r="AZ1" s="215"/>
      <c r="BA1" s="216" t="s">
        <v>64</v>
      </c>
    </row>
    <row r="2" spans="1:89" ht="28.5" customHeight="1" x14ac:dyDescent="0.2">
      <c r="A2" s="197"/>
      <c r="B2" s="177"/>
      <c r="C2" s="177"/>
      <c r="D2" s="177"/>
      <c r="E2" s="177"/>
      <c r="F2" s="177"/>
      <c r="G2" s="177"/>
      <c r="H2" s="177"/>
      <c r="I2" s="177"/>
      <c r="J2" s="177"/>
      <c r="K2" s="177"/>
      <c r="L2" s="255" t="s">
        <v>67</v>
      </c>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W2" s="178"/>
      <c r="AY2" s="217" t="s">
        <v>426</v>
      </c>
      <c r="AZ2" s="213"/>
      <c r="BA2" s="218">
        <v>9</v>
      </c>
    </row>
    <row r="3" spans="1:89" ht="28.5" customHeight="1" x14ac:dyDescent="0.2">
      <c r="A3" s="197"/>
      <c r="B3" s="177"/>
      <c r="C3" s="177"/>
      <c r="D3" s="177"/>
      <c r="E3" s="177"/>
      <c r="F3" s="177"/>
      <c r="G3" s="177"/>
      <c r="H3" s="177"/>
      <c r="I3" s="177"/>
      <c r="J3" s="177"/>
      <c r="K3" s="177"/>
      <c r="L3" s="255" t="s">
        <v>51</v>
      </c>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W3" s="178"/>
      <c r="AY3" s="217" t="s">
        <v>427</v>
      </c>
      <c r="AZ3" s="213"/>
      <c r="BA3" s="219">
        <v>45219</v>
      </c>
      <c r="BB3" s="179"/>
      <c r="BC3" s="179"/>
      <c r="BD3" s="179"/>
      <c r="BE3" s="179"/>
      <c r="BF3" s="179"/>
      <c r="BG3" s="179"/>
    </row>
    <row r="4" spans="1:89" ht="28.5" customHeight="1" thickBot="1" x14ac:dyDescent="0.25">
      <c r="A4" s="198"/>
      <c r="B4" s="199"/>
      <c r="C4" s="199"/>
      <c r="D4" s="199"/>
      <c r="E4" s="199"/>
      <c r="F4" s="199"/>
      <c r="G4" s="199"/>
      <c r="H4" s="199"/>
      <c r="I4" s="199"/>
      <c r="J4" s="199"/>
      <c r="K4" s="199"/>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00"/>
      <c r="AU4" s="200"/>
      <c r="AV4" s="200"/>
      <c r="AW4" s="201"/>
      <c r="AX4" s="200"/>
      <c r="AY4" s="220" t="s">
        <v>428</v>
      </c>
      <c r="AZ4" s="221"/>
      <c r="BA4" s="222" t="s">
        <v>429</v>
      </c>
      <c r="BC4" s="180"/>
      <c r="BD4" s="180"/>
      <c r="BE4" s="180"/>
      <c r="BF4" s="180"/>
      <c r="BG4" s="180"/>
      <c r="BH4" s="180"/>
      <c r="BI4" s="180"/>
      <c r="BJ4" s="180"/>
      <c r="BK4" s="180"/>
      <c r="BL4" s="180"/>
      <c r="BM4" s="180"/>
      <c r="BN4" s="180"/>
      <c r="BO4" s="180"/>
      <c r="BP4" s="180"/>
      <c r="BQ4" s="180"/>
      <c r="BR4" s="180"/>
      <c r="BS4" s="180"/>
      <c r="BT4" s="180"/>
      <c r="BU4" s="180"/>
      <c r="BV4" s="180"/>
      <c r="BW4" s="180"/>
      <c r="BX4" s="180"/>
      <c r="BY4" s="180"/>
      <c r="BZ4" s="180"/>
      <c r="CA4" s="180"/>
      <c r="CB4" s="180"/>
      <c r="CC4" s="180"/>
      <c r="CD4" s="180"/>
      <c r="CE4" s="180"/>
      <c r="CF4" s="180"/>
      <c r="CG4" s="180"/>
      <c r="CH4" s="180"/>
      <c r="CI4" s="180"/>
      <c r="CJ4" s="180"/>
      <c r="CK4" s="180"/>
    </row>
    <row r="5" spans="1:89" ht="28.5" customHeight="1" x14ac:dyDescent="0.2">
      <c r="A5" s="258"/>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8"/>
      <c r="BA5" s="258"/>
      <c r="BB5" s="178"/>
      <c r="BC5" s="180"/>
      <c r="BD5" s="180"/>
      <c r="BE5" s="180"/>
      <c r="BF5" s="180"/>
      <c r="BG5" s="180"/>
      <c r="BH5" s="180"/>
      <c r="BI5" s="180"/>
      <c r="BJ5" s="180"/>
      <c r="BK5" s="180"/>
      <c r="BL5" s="180"/>
      <c r="BM5" s="180"/>
      <c r="BN5" s="180"/>
      <c r="BO5" s="180"/>
      <c r="BP5" s="180"/>
      <c r="BQ5" s="180"/>
      <c r="BR5" s="180"/>
      <c r="BS5" s="180"/>
      <c r="BT5" s="180"/>
      <c r="BU5" s="180"/>
      <c r="BV5" s="180"/>
      <c r="BW5" s="180"/>
      <c r="BX5" s="180"/>
      <c r="BY5" s="180"/>
      <c r="BZ5" s="180"/>
      <c r="CA5" s="180"/>
      <c r="CB5" s="180"/>
      <c r="CC5" s="180"/>
      <c r="CD5" s="180"/>
      <c r="CE5" s="180"/>
      <c r="CF5" s="180"/>
      <c r="CG5" s="180"/>
      <c r="CH5" s="180"/>
      <c r="CI5" s="180"/>
      <c r="CJ5" s="180"/>
      <c r="CK5" s="180"/>
    </row>
    <row r="6" spans="1:89" s="208" customFormat="1" ht="28.5" customHeight="1" x14ac:dyDescent="0.4">
      <c r="A6" s="261" t="s">
        <v>155</v>
      </c>
      <c r="B6" s="261"/>
      <c r="C6" s="261"/>
      <c r="D6" s="261"/>
      <c r="E6" s="260" t="s">
        <v>154</v>
      </c>
      <c r="F6" s="260"/>
      <c r="G6" s="260"/>
      <c r="K6" s="257" t="s">
        <v>52</v>
      </c>
      <c r="L6" s="257"/>
      <c r="M6" s="212">
        <v>45537</v>
      </c>
      <c r="N6" s="209"/>
      <c r="O6" s="209"/>
      <c r="P6" s="209"/>
      <c r="Q6" s="209"/>
      <c r="R6" s="209"/>
      <c r="S6" s="209"/>
      <c r="T6" s="209"/>
      <c r="U6" s="209"/>
      <c r="V6" s="209"/>
      <c r="AB6" s="210"/>
      <c r="AC6" s="210"/>
      <c r="AD6" s="210"/>
      <c r="AE6" s="210"/>
      <c r="AF6" s="210"/>
      <c r="BC6" s="253"/>
      <c r="BD6" s="253"/>
      <c r="BE6" s="253"/>
      <c r="BF6" s="253"/>
      <c r="BG6" s="253"/>
      <c r="BH6" s="253"/>
      <c r="BI6" s="253"/>
      <c r="BJ6" s="253"/>
      <c r="BK6" s="253"/>
      <c r="BL6" s="253"/>
      <c r="BM6" s="253"/>
      <c r="BN6" s="253"/>
      <c r="BO6" s="253"/>
      <c r="BP6" s="253"/>
      <c r="BQ6" s="253"/>
      <c r="BR6" s="253"/>
      <c r="BS6" s="253"/>
      <c r="BT6" s="253"/>
      <c r="BU6" s="253"/>
      <c r="BV6" s="253"/>
      <c r="BW6" s="253"/>
      <c r="BX6" s="253"/>
      <c r="BY6" s="253"/>
      <c r="BZ6" s="253"/>
      <c r="CA6" s="253"/>
      <c r="CB6" s="253"/>
      <c r="CC6" s="253"/>
      <c r="CD6" s="253"/>
      <c r="CE6" s="253"/>
      <c r="CF6" s="253"/>
      <c r="CG6" s="253"/>
      <c r="CH6" s="253"/>
      <c r="CI6" s="253"/>
      <c r="CJ6" s="253"/>
      <c r="CK6" s="211"/>
    </row>
    <row r="7" spans="1:89" ht="28.5" customHeight="1" x14ac:dyDescent="0.2">
      <c r="A7" s="259"/>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C7" s="180"/>
      <c r="BD7" s="180"/>
      <c r="BE7" s="180"/>
      <c r="BF7" s="180"/>
      <c r="BG7" s="180"/>
      <c r="BH7" s="180"/>
      <c r="BI7" s="180"/>
      <c r="BJ7" s="180"/>
      <c r="BK7" s="180"/>
      <c r="BL7" s="180"/>
      <c r="BM7" s="180"/>
      <c r="BN7" s="180"/>
      <c r="BO7" s="180"/>
      <c r="BP7" s="180"/>
      <c r="BQ7" s="180"/>
      <c r="BR7" s="180"/>
      <c r="BS7" s="180"/>
      <c r="BT7" s="180"/>
      <c r="BU7" s="180"/>
      <c r="BV7" s="180"/>
      <c r="BW7" s="180"/>
      <c r="BX7" s="180"/>
      <c r="BY7" s="180"/>
      <c r="BZ7" s="180"/>
      <c r="CA7" s="180"/>
      <c r="CB7" s="180"/>
      <c r="CC7" s="180"/>
      <c r="CD7" s="180"/>
      <c r="CE7" s="180"/>
      <c r="CF7" s="180"/>
      <c r="CG7" s="180"/>
      <c r="CH7" s="180"/>
      <c r="CI7" s="180"/>
      <c r="CJ7" s="180"/>
      <c r="CK7" s="180"/>
    </row>
    <row r="8" spans="1:89" s="79" customFormat="1" ht="18" customHeight="1" x14ac:dyDescent="0.2">
      <c r="A8" s="254" t="s">
        <v>53</v>
      </c>
      <c r="B8" s="254" t="s">
        <v>539</v>
      </c>
      <c r="C8" s="254" t="s">
        <v>543</v>
      </c>
      <c r="D8" s="254" t="s">
        <v>540</v>
      </c>
      <c r="E8" s="254" t="s">
        <v>448</v>
      </c>
      <c r="F8" s="254" t="s">
        <v>541</v>
      </c>
      <c r="G8" s="254" t="s">
        <v>75</v>
      </c>
      <c r="H8" s="254"/>
      <c r="I8" s="254"/>
      <c r="J8" s="254"/>
      <c r="K8" s="254"/>
      <c r="L8" s="254"/>
      <c r="M8" s="254"/>
      <c r="N8" s="254" t="s">
        <v>76</v>
      </c>
      <c r="O8" s="254"/>
      <c r="P8" s="254"/>
      <c r="Q8" s="254"/>
      <c r="R8" s="254"/>
      <c r="S8" s="254" t="s">
        <v>71</v>
      </c>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t="s">
        <v>72</v>
      </c>
      <c r="AT8" s="254"/>
      <c r="AU8" s="254" t="s">
        <v>33</v>
      </c>
      <c r="AV8" s="254"/>
      <c r="AW8" s="254" t="s">
        <v>77</v>
      </c>
      <c r="AX8" s="254"/>
      <c r="AY8" s="254"/>
      <c r="AZ8" s="254"/>
      <c r="BA8" s="254"/>
      <c r="BB8" s="202"/>
      <c r="BC8" s="203"/>
      <c r="BD8" s="203"/>
      <c r="BE8" s="203"/>
      <c r="BF8" s="203"/>
      <c r="BG8" s="203"/>
      <c r="BH8" s="203"/>
      <c r="BI8" s="203"/>
      <c r="BJ8" s="203"/>
      <c r="BK8" s="203"/>
      <c r="BL8" s="203"/>
      <c r="BM8" s="203"/>
      <c r="BN8" s="203"/>
      <c r="BO8" s="203"/>
      <c r="BP8" s="203"/>
      <c r="BQ8" s="203"/>
      <c r="BR8" s="203"/>
      <c r="BS8" s="203"/>
      <c r="BT8" s="203"/>
      <c r="BU8" s="203"/>
      <c r="BV8" s="203"/>
      <c r="BW8" s="203"/>
      <c r="BX8" s="203"/>
      <c r="BY8" s="203"/>
      <c r="BZ8" s="203"/>
      <c r="CA8" s="203"/>
      <c r="CB8" s="203"/>
      <c r="CC8" s="203"/>
      <c r="CD8" s="203"/>
      <c r="CE8" s="203"/>
      <c r="CF8" s="203"/>
      <c r="CG8" s="203"/>
      <c r="CH8" s="203"/>
      <c r="CI8" s="203"/>
      <c r="CJ8" s="203"/>
      <c r="CK8" s="203"/>
    </row>
    <row r="9" spans="1:89" s="79" customFormat="1" ht="18" customHeight="1" x14ac:dyDescent="0.2">
      <c r="A9" s="254"/>
      <c r="B9" s="254"/>
      <c r="C9" s="254"/>
      <c r="D9" s="254"/>
      <c r="E9" s="254"/>
      <c r="F9" s="254"/>
      <c r="G9" s="254" t="s">
        <v>258</v>
      </c>
      <c r="H9" s="254" t="s">
        <v>259</v>
      </c>
      <c r="I9" s="254" t="s">
        <v>31</v>
      </c>
      <c r="J9" s="254" t="s">
        <v>70</v>
      </c>
      <c r="K9" s="254" t="s">
        <v>4</v>
      </c>
      <c r="L9" s="254" t="s">
        <v>0</v>
      </c>
      <c r="M9" s="254" t="s">
        <v>32</v>
      </c>
      <c r="N9" s="254" t="s">
        <v>5</v>
      </c>
      <c r="O9" s="228"/>
      <c r="P9" s="254" t="s">
        <v>6</v>
      </c>
      <c r="Q9" s="228"/>
      <c r="R9" s="254" t="s">
        <v>562</v>
      </c>
      <c r="S9" s="254" t="s">
        <v>410</v>
      </c>
      <c r="T9" s="254"/>
      <c r="U9" s="254"/>
      <c r="V9" s="254"/>
      <c r="W9" s="254"/>
      <c r="X9" s="254" t="s">
        <v>409</v>
      </c>
      <c r="Y9" s="254"/>
      <c r="Z9" s="254"/>
      <c r="AA9" s="254"/>
      <c r="AB9" s="254"/>
      <c r="AC9" s="254"/>
      <c r="AD9" s="254"/>
      <c r="AE9" s="254"/>
      <c r="AF9" s="254"/>
      <c r="AG9" s="254"/>
      <c r="AH9" s="254"/>
      <c r="AI9" s="254"/>
      <c r="AJ9" s="254"/>
      <c r="AK9" s="254"/>
      <c r="AL9" s="254"/>
      <c r="AM9" s="254"/>
      <c r="AN9" s="254"/>
      <c r="AO9" s="254"/>
      <c r="AP9" s="254"/>
      <c r="AQ9" s="254" t="s">
        <v>394</v>
      </c>
      <c r="AR9" s="254"/>
      <c r="AS9" s="254"/>
      <c r="AT9" s="254"/>
      <c r="AU9" s="254"/>
      <c r="AV9" s="254"/>
      <c r="AW9" s="254"/>
      <c r="AX9" s="254"/>
      <c r="AY9" s="254"/>
      <c r="AZ9" s="254"/>
      <c r="BA9" s="254"/>
      <c r="CF9" s="203"/>
      <c r="CG9" s="203"/>
      <c r="CH9" s="203"/>
      <c r="CI9" s="203"/>
    </row>
    <row r="10" spans="1:89" s="79" customFormat="1" ht="18" customHeight="1" x14ac:dyDescent="0.2">
      <c r="A10" s="254"/>
      <c r="B10" s="254"/>
      <c r="C10" s="254"/>
      <c r="D10" s="254"/>
      <c r="E10" s="254"/>
      <c r="F10" s="254"/>
      <c r="G10" s="254"/>
      <c r="H10" s="254"/>
      <c r="I10" s="254"/>
      <c r="J10" s="254"/>
      <c r="K10" s="254"/>
      <c r="L10" s="254"/>
      <c r="M10" s="254"/>
      <c r="N10" s="254"/>
      <c r="O10" s="228"/>
      <c r="P10" s="254"/>
      <c r="Q10" s="228"/>
      <c r="R10" s="254"/>
      <c r="S10" s="254" t="s">
        <v>404</v>
      </c>
      <c r="T10" s="254"/>
      <c r="U10" s="254"/>
      <c r="V10" s="204">
        <v>0.6</v>
      </c>
      <c r="W10" s="228" t="s">
        <v>310</v>
      </c>
      <c r="X10" s="204">
        <v>0.05</v>
      </c>
      <c r="Y10" s="205"/>
      <c r="Z10" s="205"/>
      <c r="AA10" s="228" t="s">
        <v>407</v>
      </c>
      <c r="AB10" s="228" t="s">
        <v>316</v>
      </c>
      <c r="AC10" s="206">
        <v>0.15</v>
      </c>
      <c r="AD10" s="205"/>
      <c r="AE10" s="205"/>
      <c r="AF10" s="228" t="s">
        <v>408</v>
      </c>
      <c r="AG10" s="228" t="s">
        <v>403</v>
      </c>
      <c r="AH10" s="206">
        <v>0.1</v>
      </c>
      <c r="AI10" s="205"/>
      <c r="AJ10" s="205"/>
      <c r="AK10" s="228" t="s">
        <v>411</v>
      </c>
      <c r="AL10" s="228" t="s">
        <v>311</v>
      </c>
      <c r="AM10" s="206">
        <v>0.1</v>
      </c>
      <c r="AN10" s="207"/>
      <c r="AO10" s="207"/>
      <c r="AP10" s="228" t="s">
        <v>393</v>
      </c>
      <c r="AQ10" s="228" t="s">
        <v>309</v>
      </c>
      <c r="AR10" s="228" t="s">
        <v>313</v>
      </c>
      <c r="AS10" s="228" t="s">
        <v>274</v>
      </c>
      <c r="AT10" s="228" t="s">
        <v>308</v>
      </c>
      <c r="AU10" s="228" t="s">
        <v>395</v>
      </c>
      <c r="AV10" s="228" t="s">
        <v>276</v>
      </c>
      <c r="AW10" s="228" t="s">
        <v>68</v>
      </c>
      <c r="AX10" s="228" t="s">
        <v>69</v>
      </c>
      <c r="AY10" s="228" t="s">
        <v>273</v>
      </c>
      <c r="AZ10" s="228"/>
      <c r="BA10" s="228" t="s">
        <v>263</v>
      </c>
    </row>
    <row r="11" spans="1:89" ht="51" customHeight="1" x14ac:dyDescent="0.2">
      <c r="A11" s="251">
        <v>1</v>
      </c>
      <c r="B11" s="251" t="s">
        <v>538</v>
      </c>
      <c r="C11" s="248" t="str">
        <f>+VLOOKUP(B11,$A$105:$B$143,2,0)</f>
        <v>MARTHA LEONOR MARULANDA ANGEL</v>
      </c>
      <c r="D11" s="251" t="s">
        <v>164</v>
      </c>
      <c r="E11" s="248" t="str">
        <f>IF(D11=$D$75,$E$75,IF(D11=$D$76,$E$76,IF(D11=$D$77,$E$77,IF(D11=$D$78,$E$78,IF(D11=$D$79,$E$79,IF(D11=$D$80,$E$80,IF(D11=$D$81,$E$81,IF(D11=$D$82,$E$82,IF(D11=$D$83,$E$83,IF(D11=$D$84,$E$84,IF(D11=VICERRECTORÍA_ACADÉMICA_,BF516,IF(D11=PLANEACIÓN_,BF518, IF(D11=_VICERRECTORÍA_INVESTIGACIONES_INNOVACIÓN_Y_EXTENSIÓN_,BF517,IF(D11=VICERRECTORÍA_ADMINISTRATIVA_FINANCIERA_,BF519,IF(D11=_VICERRECTORÍA_RESPONSABILIDAD_SOCIAL_Y_BIENESTAR_UNIVERSITARIO_,BF520," ")))))))))))))))</f>
        <v>Fomentar y fortalecer las actividades de investigación e innovación en las actividades académicas y de extensión de la Institución, apoyando los grupos y semilleros de investigación los cuales contribuyen al crecimiento de las capacidades científicas y tecnológicas del País.</v>
      </c>
      <c r="F11" s="251" t="s">
        <v>264</v>
      </c>
      <c r="G11" s="227" t="s">
        <v>261</v>
      </c>
      <c r="H11" s="227" t="s">
        <v>41</v>
      </c>
      <c r="I11" s="227" t="s">
        <v>579</v>
      </c>
      <c r="J11" s="251" t="s">
        <v>107</v>
      </c>
      <c r="K11" s="251" t="s">
        <v>813</v>
      </c>
      <c r="L11" s="251" t="s">
        <v>814</v>
      </c>
      <c r="M11" s="251" t="s">
        <v>815</v>
      </c>
      <c r="N11" s="251" t="s">
        <v>104</v>
      </c>
      <c r="O11" s="262">
        <f t="shared" ref="O11" si="0">IF(N11="ALTA",5,IF(N11="MEDIO ALTA",4,IF(N11="MEDIA",3,IF(N11="MEDIO BAJA",2,IF(N11="BAJA",1,0)))))</f>
        <v>3</v>
      </c>
      <c r="P11" s="251" t="s">
        <v>139</v>
      </c>
      <c r="Q11" s="262">
        <f>IF(P11="ALTO",5,IF(P11="MEDIO-ALTO",4,IF(P11="MEDIO",3,IF(P11="MEDIO-BAJO",2,IF(P11="BAJO",1,0)))))</f>
        <v>5</v>
      </c>
      <c r="R11" s="262">
        <f>Q11*O11</f>
        <v>15</v>
      </c>
      <c r="S11" s="182" t="s">
        <v>386</v>
      </c>
      <c r="T11" s="181">
        <f t="shared" ref="T11:T13" si="1">IF(S11=$S$79,1,IF(S11=$S$75,5,IF(S11=$S$76,4,IF(S11=$S$77,3,IF(S11=$S$78,2,0)))))</f>
        <v>4</v>
      </c>
      <c r="U11" s="248">
        <f t="shared" ref="U11" si="2">ROUND(AVERAGEIF(T11:T13,"&gt;0"),0)</f>
        <v>2</v>
      </c>
      <c r="V11" s="248">
        <f t="shared" ref="V11" si="3">U11*0.6</f>
        <v>1.2</v>
      </c>
      <c r="W11" s="227" t="s">
        <v>585</v>
      </c>
      <c r="X11" s="251">
        <f t="shared" ref="X11" si="4">IF(S11="No_existen",5*$X$10,Y11*$X$10)</f>
        <v>0.2</v>
      </c>
      <c r="Y11" s="249">
        <f t="shared" ref="Y11" si="5">ROUND(AVERAGEIF(Z11:Z13,"&gt;0"),0)</f>
        <v>4</v>
      </c>
      <c r="Z11" s="226">
        <f t="shared" ref="Z11:Z13" si="6">IF(AA11=$AA$77,1,IF(AA11=$AA$76,2,IF(AA11=$AA$75,4,IF(S11="No_existen",5,0))))</f>
        <v>4</v>
      </c>
      <c r="AA11" s="227" t="s">
        <v>318</v>
      </c>
      <c r="AB11" s="227"/>
      <c r="AC11" s="249">
        <f t="shared" ref="AC11" si="7">IF(S11="No_existen",5*$AC$10,AD11*$AC$10)</f>
        <v>0.15</v>
      </c>
      <c r="AD11" s="248">
        <f t="shared" ref="AD11" si="8">ROUND(AVERAGEIF(AE11:AE13,"&gt;0"),0)</f>
        <v>1</v>
      </c>
      <c r="AE11" s="225">
        <f t="shared" ref="AE11:AE13" si="9">IF(AF11=$AG$76,1,IF(AF11=$AG$75,4,IF(S11="No_existen",5,0)))</f>
        <v>1</v>
      </c>
      <c r="AF11" s="227" t="s">
        <v>295</v>
      </c>
      <c r="AG11" s="227" t="s">
        <v>588</v>
      </c>
      <c r="AH11" s="249">
        <f t="shared" ref="AH11" si="10">IF(S11="No_existen",5*$AH$10,AI11*$AH$10)</f>
        <v>0.1</v>
      </c>
      <c r="AI11" s="248">
        <f t="shared" ref="AI11" si="11">ROUND(AVERAGEIF(AJ11:AJ13,"&gt;0"),0)</f>
        <v>1</v>
      </c>
      <c r="AJ11" s="225">
        <f t="shared" ref="AJ11:AJ13" si="12">IF(AK11=$AK$75,1,IF(AK11=$AK$76,4,IF(S11="No_existen",5,0)))</f>
        <v>1</v>
      </c>
      <c r="AK11" s="227" t="s">
        <v>292</v>
      </c>
      <c r="AL11" s="227" t="s">
        <v>299</v>
      </c>
      <c r="AM11" s="249">
        <f t="shared" ref="AM11" si="13">IF(S11="No_existen",5*$AM$10,AN11*$AM$10)</f>
        <v>0.1</v>
      </c>
      <c r="AN11" s="248">
        <f t="shared" ref="AN11" si="14">ROUND(AVERAGEIF(AO11:AO13,"&gt;0"),0)</f>
        <v>1</v>
      </c>
      <c r="AO11" s="225">
        <f>IF(AP11="Preventivo",1,IF(AP11="Detectivo",4, IF(S11="No_existen",5,0)))</f>
        <v>1</v>
      </c>
      <c r="AP11" s="227" t="s">
        <v>566</v>
      </c>
      <c r="AQ11" s="248">
        <f>ROUND(AVERAGE(U11,Y11,AD11,AI11,AN11),0)</f>
        <v>2</v>
      </c>
      <c r="AR11" s="248" t="str">
        <f t="shared" ref="AR11" si="15">IF(AQ11&lt;1.5,"FUERTE",IF(AND(AQ11&gt;=1.5,AQ11&lt;2.5),"ACEPTABLE",IF(AQ11&gt;=5,"INEXISTENTE","DÉBIL")))</f>
        <v>ACEPTABLE</v>
      </c>
      <c r="AS11" s="248">
        <f>IF(R11=0,0,ROUND((R11*AQ11),0))</f>
        <v>30</v>
      </c>
      <c r="AT11" s="248" t="str">
        <f>IF(AS11&gt;=36,"GRAVE", IF(AS11&lt;=10, "LEVE", "MODERADO"))</f>
        <v>MODERADO</v>
      </c>
      <c r="AU11" s="251" t="s">
        <v>816</v>
      </c>
      <c r="AV11" s="252"/>
      <c r="AW11" s="227" t="s">
        <v>90</v>
      </c>
      <c r="AX11" s="227" t="s">
        <v>817</v>
      </c>
      <c r="AY11" s="183">
        <v>45657</v>
      </c>
      <c r="AZ11" s="184"/>
      <c r="BA11" s="227"/>
    </row>
    <row r="12" spans="1:89" ht="51" customHeight="1" x14ac:dyDescent="0.2">
      <c r="A12" s="251"/>
      <c r="B12" s="251"/>
      <c r="C12" s="248"/>
      <c r="D12" s="251"/>
      <c r="E12" s="248"/>
      <c r="F12" s="251"/>
      <c r="G12" s="227" t="s">
        <v>261</v>
      </c>
      <c r="H12" s="227" t="s">
        <v>262</v>
      </c>
      <c r="I12" s="227" t="s">
        <v>580</v>
      </c>
      <c r="J12" s="251"/>
      <c r="K12" s="251"/>
      <c r="L12" s="251"/>
      <c r="M12" s="251"/>
      <c r="N12" s="251"/>
      <c r="O12" s="262"/>
      <c r="P12" s="251"/>
      <c r="Q12" s="262"/>
      <c r="R12" s="262"/>
      <c r="S12" s="182" t="s">
        <v>315</v>
      </c>
      <c r="T12" s="181">
        <f t="shared" si="1"/>
        <v>1</v>
      </c>
      <c r="U12" s="248"/>
      <c r="V12" s="248"/>
      <c r="W12" s="227" t="s">
        <v>586</v>
      </c>
      <c r="X12" s="251"/>
      <c r="Y12" s="249"/>
      <c r="Z12" s="226">
        <f t="shared" si="6"/>
        <v>4</v>
      </c>
      <c r="AA12" s="227" t="s">
        <v>318</v>
      </c>
      <c r="AB12" s="227"/>
      <c r="AC12" s="249"/>
      <c r="AD12" s="248"/>
      <c r="AE12" s="225">
        <f t="shared" si="9"/>
        <v>1</v>
      </c>
      <c r="AF12" s="227" t="s">
        <v>295</v>
      </c>
      <c r="AG12" s="227" t="s">
        <v>588</v>
      </c>
      <c r="AH12" s="249"/>
      <c r="AI12" s="248"/>
      <c r="AJ12" s="225">
        <f t="shared" si="12"/>
        <v>1</v>
      </c>
      <c r="AK12" s="227" t="s">
        <v>292</v>
      </c>
      <c r="AL12" s="227" t="s">
        <v>299</v>
      </c>
      <c r="AM12" s="249"/>
      <c r="AN12" s="248"/>
      <c r="AO12" s="225">
        <f>IF(AP12="Preventivo",1,IF(AP12="Detectivo",4, IF(S12="No_existen",5,0)))</f>
        <v>1</v>
      </c>
      <c r="AP12" s="227" t="s">
        <v>566</v>
      </c>
      <c r="AQ12" s="248"/>
      <c r="AR12" s="248"/>
      <c r="AS12" s="248"/>
      <c r="AT12" s="248"/>
      <c r="AU12" s="251"/>
      <c r="AV12" s="251"/>
      <c r="AW12" s="227"/>
      <c r="AX12" s="227"/>
      <c r="AY12" s="184"/>
      <c r="AZ12" s="184"/>
      <c r="BA12" s="227"/>
    </row>
    <row r="13" spans="1:89" ht="51" customHeight="1" x14ac:dyDescent="0.2">
      <c r="A13" s="251"/>
      <c r="B13" s="251"/>
      <c r="C13" s="248"/>
      <c r="D13" s="251"/>
      <c r="E13" s="248"/>
      <c r="F13" s="251"/>
      <c r="G13" s="227" t="s">
        <v>260</v>
      </c>
      <c r="H13" s="227" t="s">
        <v>37</v>
      </c>
      <c r="I13" s="227" t="s">
        <v>581</v>
      </c>
      <c r="J13" s="251"/>
      <c r="K13" s="251"/>
      <c r="L13" s="251"/>
      <c r="M13" s="251"/>
      <c r="N13" s="251"/>
      <c r="O13" s="262"/>
      <c r="P13" s="251"/>
      <c r="Q13" s="262"/>
      <c r="R13" s="262"/>
      <c r="S13" s="182" t="s">
        <v>315</v>
      </c>
      <c r="T13" s="181">
        <f t="shared" si="1"/>
        <v>1</v>
      </c>
      <c r="U13" s="248"/>
      <c r="V13" s="248"/>
      <c r="W13" s="227" t="s">
        <v>587</v>
      </c>
      <c r="X13" s="251"/>
      <c r="Y13" s="249"/>
      <c r="Z13" s="226">
        <f t="shared" si="6"/>
        <v>4</v>
      </c>
      <c r="AA13" s="227" t="s">
        <v>318</v>
      </c>
      <c r="AB13" s="227"/>
      <c r="AC13" s="249"/>
      <c r="AD13" s="248"/>
      <c r="AE13" s="225">
        <f t="shared" si="9"/>
        <v>1</v>
      </c>
      <c r="AF13" s="227" t="s">
        <v>295</v>
      </c>
      <c r="AG13" s="227" t="s">
        <v>588</v>
      </c>
      <c r="AH13" s="249"/>
      <c r="AI13" s="248"/>
      <c r="AJ13" s="225">
        <f t="shared" si="12"/>
        <v>1</v>
      </c>
      <c r="AK13" s="227" t="s">
        <v>292</v>
      </c>
      <c r="AL13" s="227" t="s">
        <v>299</v>
      </c>
      <c r="AM13" s="249"/>
      <c r="AN13" s="248"/>
      <c r="AO13" s="225">
        <f>IF(AP13="Preventivo",1,IF(AP13="Detectivo",4, IF(S13="No_existen",5,0)))</f>
        <v>1</v>
      </c>
      <c r="AP13" s="227" t="s">
        <v>566</v>
      </c>
      <c r="AQ13" s="248"/>
      <c r="AR13" s="248"/>
      <c r="AS13" s="248"/>
      <c r="AT13" s="248"/>
      <c r="AU13" s="251"/>
      <c r="AV13" s="251"/>
      <c r="AW13" s="227"/>
      <c r="AX13" s="227"/>
      <c r="AY13" s="184"/>
      <c r="AZ13" s="184"/>
      <c r="BA13" s="227"/>
    </row>
    <row r="14" spans="1:89" ht="51" customHeight="1" x14ac:dyDescent="0.2">
      <c r="A14" s="251">
        <v>2</v>
      </c>
      <c r="B14" s="251" t="s">
        <v>538</v>
      </c>
      <c r="C14" s="248" t="str">
        <f>+VLOOKUP(B14,$A$105:$B$143,2,0)</f>
        <v>MARTHA LEONOR MARULANDA ANGEL</v>
      </c>
      <c r="D14" s="251" t="s">
        <v>164</v>
      </c>
      <c r="E14" s="248" t="str">
        <f>IF(D14=$D$75,$E$75,IF(D14=$D$76,$E$76,IF(D14=$D$77,$E$77,IF(D14=$D$78,$E$78,IF(D14=$D$79,$E$79,IF(D14=$D$80,$E$80,IF(D14=$D$81,$E$81,IF(D14=$D$82,$E$82,IF(D14=$D$83,$E$83,IF(D14=$D$84,$E$84,IF(D14=VICERRECTORÍA_ACADÉMICA_,BF519,IF(D14=PLANEACIÓN_,BF521, IF(D14=_VICERRECTORÍA_INVESTIGACIONES_INNOVACIÓN_Y_EXTENSIÓN_,BF520,IF(D14=VICERRECTORÍA_ADMINISTRATIVA_FINANCIERA_,BF522,IF(D14=_VICERRECTORÍA_RESPONSABILIDAD_SOCIAL_Y_BIENESTAR_UNIVERSITARIO_,BF523," ")))))))))))))))</f>
        <v>Fomentar y fortalecer las actividades de investigación e innovación en las actividades académicas y de extensión de la Institución, apoyando los grupos y semilleros de investigación los cuales contribuyen al crecimiento de las capacidades científicas y tecnológicas del País.</v>
      </c>
      <c r="F14" s="251" t="s">
        <v>264</v>
      </c>
      <c r="G14" s="227" t="s">
        <v>261</v>
      </c>
      <c r="H14" s="227" t="s">
        <v>262</v>
      </c>
      <c r="I14" s="227" t="s">
        <v>794</v>
      </c>
      <c r="J14" s="251" t="s">
        <v>107</v>
      </c>
      <c r="K14" s="251" t="s">
        <v>797</v>
      </c>
      <c r="L14" s="251" t="s">
        <v>798</v>
      </c>
      <c r="M14" s="251" t="s">
        <v>799</v>
      </c>
      <c r="N14" s="251" t="s">
        <v>127</v>
      </c>
      <c r="O14" s="262">
        <f t="shared" ref="O14" si="16">IF(N14="ALTA",5,IF(N14="MEDIO ALTA",4,IF(N14="MEDIA",3,IF(N14="MEDIO BAJA",2,IF(N14="BAJA",1,0)))))</f>
        <v>1</v>
      </c>
      <c r="P14" s="251" t="s">
        <v>140</v>
      </c>
      <c r="Q14" s="262">
        <f t="shared" ref="Q14" si="17">IF(P14="ALTO",5,IF(P14="MEDIO-ALTO",4,IF(P14="MEDIO",3,IF(P14="MEDIO-BAJO",2,IF(P14="BAJO",1,0)))))</f>
        <v>3</v>
      </c>
      <c r="R14" s="262">
        <f t="shared" ref="R14" si="18">Q14*O14</f>
        <v>3</v>
      </c>
      <c r="S14" s="182" t="s">
        <v>315</v>
      </c>
      <c r="T14" s="181">
        <f t="shared" ref="T14:T42" si="19">IF(S14=$S$79,1,IF(S14=$S$75,5,IF(S14=$S$76,4,IF(S14=$S$77,3,IF(S14=$S$78,2,0)))))</f>
        <v>1</v>
      </c>
      <c r="U14" s="248">
        <f t="shared" ref="U14" si="20">ROUND(AVERAGEIF(T14:T16,"&gt;0"),0)</f>
        <v>1</v>
      </c>
      <c r="V14" s="248">
        <f t="shared" ref="V14" si="21">U14*0.6</f>
        <v>0.6</v>
      </c>
      <c r="W14" s="227" t="s">
        <v>800</v>
      </c>
      <c r="X14" s="251">
        <f t="shared" ref="X14" si="22">IF(S14="No_existen",5*$X$10,Y14*$X$10)</f>
        <v>0.2</v>
      </c>
      <c r="Y14" s="249">
        <f t="shared" ref="Y14" si="23">ROUND(AVERAGEIF(Z14:Z16,"&gt;0"),0)</f>
        <v>4</v>
      </c>
      <c r="Z14" s="226">
        <f t="shared" ref="Z14:Z42" si="24">IF(AA14=$AA$77,1,IF(AA14=$AA$76,2,IF(AA14=$AA$75,4,IF(S14="No_existen",5,0))))</f>
        <v>4</v>
      </c>
      <c r="AA14" s="227" t="s">
        <v>318</v>
      </c>
      <c r="AB14" s="227"/>
      <c r="AC14" s="249">
        <f t="shared" ref="AC14" si="25">IF(S14="No_existen",5*$AC$10,AD14*$AC$10)</f>
        <v>0.15</v>
      </c>
      <c r="AD14" s="248">
        <f t="shared" ref="AD14" si="26">ROUND(AVERAGEIF(AE14:AE16,"&gt;0"),0)</f>
        <v>1</v>
      </c>
      <c r="AE14" s="225">
        <f t="shared" ref="AE14:AE42" si="27">IF(AF14=$AG$76,1,IF(AF14=$AG$75,4,IF(S14="No_existen",5,0)))</f>
        <v>1</v>
      </c>
      <c r="AF14" s="227" t="s">
        <v>295</v>
      </c>
      <c r="AG14" s="227" t="s">
        <v>803</v>
      </c>
      <c r="AH14" s="249">
        <f t="shared" ref="AH14" si="28">IF(S14="No_existen",5*$AH$10,AI14*$AH$10)</f>
        <v>0.1</v>
      </c>
      <c r="AI14" s="248">
        <f t="shared" ref="AI14" si="29">ROUND(AVERAGEIF(AJ14:AJ16,"&gt;0"),0)</f>
        <v>1</v>
      </c>
      <c r="AJ14" s="225">
        <f t="shared" ref="AJ14:AJ42" si="30">IF(AK14=$AK$75,1,IF(AK14=$AK$76,4,IF(S14="No_existen",5,0)))</f>
        <v>1</v>
      </c>
      <c r="AK14" s="227" t="s">
        <v>292</v>
      </c>
      <c r="AL14" s="227" t="s">
        <v>303</v>
      </c>
      <c r="AM14" s="249">
        <f t="shared" ref="AM14" si="31">IF(S14="No_existen",5*$AM$10,AN14*$AM$10)</f>
        <v>0.1</v>
      </c>
      <c r="AN14" s="248">
        <f t="shared" ref="AN14" si="32">ROUND(AVERAGEIF(AO14:AO16,"&gt;0"),0)</f>
        <v>1</v>
      </c>
      <c r="AO14" s="225">
        <f t="shared" ref="AO14:AO16" si="33">IF(AP14="Preventivo",1,IF(AP14="Detectivo",4, IF(S14="No_existen",5,0)))</f>
        <v>1</v>
      </c>
      <c r="AP14" s="227" t="s">
        <v>566</v>
      </c>
      <c r="AQ14" s="248">
        <f t="shared" ref="AQ14" si="34">ROUND(AVERAGE(U14,Y14,AD14,AI14,AN14),0)</f>
        <v>2</v>
      </c>
      <c r="AR14" s="248" t="str">
        <f t="shared" ref="AR14" si="35">IF(AQ14&lt;1.5,"FUERTE",IF(AND(AQ14&gt;=1.5,AQ14&lt;2.5),"ACEPTABLE",IF(AQ14&gt;=5,"INEXISTENTE","DÉBIL")))</f>
        <v>ACEPTABLE</v>
      </c>
      <c r="AS14" s="248">
        <f t="shared" ref="AS14" si="36">IF(R14=0,0,ROUND((R14*AQ14),0))</f>
        <v>6</v>
      </c>
      <c r="AT14" s="248" t="str">
        <f>IF(AS14&gt;=36,"GRAVE", IF(AS14&lt;=10, "LEVE", "MODERADO"))</f>
        <v>LEVE</v>
      </c>
      <c r="AU14" s="251" t="s">
        <v>806</v>
      </c>
      <c r="AV14" s="251">
        <v>1</v>
      </c>
      <c r="AW14" s="227" t="s">
        <v>89</v>
      </c>
      <c r="AX14" s="227"/>
      <c r="AY14" s="184"/>
      <c r="AZ14" s="184"/>
      <c r="BA14" s="227"/>
    </row>
    <row r="15" spans="1:89" ht="51" customHeight="1" x14ac:dyDescent="0.2">
      <c r="A15" s="251"/>
      <c r="B15" s="251"/>
      <c r="C15" s="248"/>
      <c r="D15" s="251"/>
      <c r="E15" s="248"/>
      <c r="F15" s="251"/>
      <c r="G15" s="227" t="s">
        <v>261</v>
      </c>
      <c r="H15" s="227" t="s">
        <v>41</v>
      </c>
      <c r="I15" s="227" t="s">
        <v>795</v>
      </c>
      <c r="J15" s="251"/>
      <c r="K15" s="251"/>
      <c r="L15" s="251"/>
      <c r="M15" s="251"/>
      <c r="N15" s="251"/>
      <c r="O15" s="262"/>
      <c r="P15" s="251"/>
      <c r="Q15" s="262"/>
      <c r="R15" s="262"/>
      <c r="S15" s="182" t="s">
        <v>315</v>
      </c>
      <c r="T15" s="181">
        <f t="shared" si="19"/>
        <v>1</v>
      </c>
      <c r="U15" s="248"/>
      <c r="V15" s="248"/>
      <c r="W15" s="227" t="s">
        <v>801</v>
      </c>
      <c r="X15" s="251"/>
      <c r="Y15" s="249"/>
      <c r="Z15" s="226">
        <f t="shared" si="24"/>
        <v>4</v>
      </c>
      <c r="AA15" s="227" t="s">
        <v>318</v>
      </c>
      <c r="AB15" s="227"/>
      <c r="AC15" s="249"/>
      <c r="AD15" s="248"/>
      <c r="AE15" s="225">
        <f t="shared" si="27"/>
        <v>1</v>
      </c>
      <c r="AF15" s="227" t="s">
        <v>295</v>
      </c>
      <c r="AG15" s="227" t="s">
        <v>804</v>
      </c>
      <c r="AH15" s="249"/>
      <c r="AI15" s="248"/>
      <c r="AJ15" s="225">
        <f t="shared" si="30"/>
        <v>1</v>
      </c>
      <c r="AK15" s="227" t="s">
        <v>292</v>
      </c>
      <c r="AL15" s="227" t="s">
        <v>302</v>
      </c>
      <c r="AM15" s="249"/>
      <c r="AN15" s="248"/>
      <c r="AO15" s="225">
        <f t="shared" si="33"/>
        <v>1</v>
      </c>
      <c r="AP15" s="227" t="s">
        <v>566</v>
      </c>
      <c r="AQ15" s="248"/>
      <c r="AR15" s="248"/>
      <c r="AS15" s="248"/>
      <c r="AT15" s="248"/>
      <c r="AU15" s="251"/>
      <c r="AV15" s="251"/>
      <c r="AW15" s="227" t="s">
        <v>89</v>
      </c>
      <c r="AX15" s="227"/>
      <c r="AY15" s="184"/>
      <c r="AZ15" s="184"/>
      <c r="BA15" s="227"/>
    </row>
    <row r="16" spans="1:89" ht="51" customHeight="1" x14ac:dyDescent="0.2">
      <c r="A16" s="251"/>
      <c r="B16" s="251"/>
      <c r="C16" s="248"/>
      <c r="D16" s="251"/>
      <c r="E16" s="248"/>
      <c r="F16" s="251"/>
      <c r="G16" s="227" t="s">
        <v>260</v>
      </c>
      <c r="H16" s="227" t="s">
        <v>36</v>
      </c>
      <c r="I16" s="227" t="s">
        <v>796</v>
      </c>
      <c r="J16" s="251"/>
      <c r="K16" s="251"/>
      <c r="L16" s="251"/>
      <c r="M16" s="251"/>
      <c r="N16" s="251"/>
      <c r="O16" s="262"/>
      <c r="P16" s="251"/>
      <c r="Q16" s="262"/>
      <c r="R16" s="262"/>
      <c r="S16" s="182" t="s">
        <v>315</v>
      </c>
      <c r="T16" s="181">
        <f t="shared" si="19"/>
        <v>1</v>
      </c>
      <c r="U16" s="248"/>
      <c r="V16" s="248"/>
      <c r="W16" s="227" t="s">
        <v>802</v>
      </c>
      <c r="X16" s="251"/>
      <c r="Y16" s="249"/>
      <c r="Z16" s="226">
        <f t="shared" si="24"/>
        <v>4</v>
      </c>
      <c r="AA16" s="227" t="s">
        <v>318</v>
      </c>
      <c r="AB16" s="227"/>
      <c r="AC16" s="249"/>
      <c r="AD16" s="248"/>
      <c r="AE16" s="225">
        <f t="shared" si="27"/>
        <v>1</v>
      </c>
      <c r="AF16" s="227" t="s">
        <v>295</v>
      </c>
      <c r="AG16" s="227" t="s">
        <v>805</v>
      </c>
      <c r="AH16" s="249"/>
      <c r="AI16" s="248"/>
      <c r="AJ16" s="225">
        <f t="shared" si="30"/>
        <v>1</v>
      </c>
      <c r="AK16" s="227" t="s">
        <v>292</v>
      </c>
      <c r="AL16" s="227" t="s">
        <v>299</v>
      </c>
      <c r="AM16" s="249"/>
      <c r="AN16" s="248"/>
      <c r="AO16" s="225">
        <f t="shared" si="33"/>
        <v>1</v>
      </c>
      <c r="AP16" s="227" t="s">
        <v>566</v>
      </c>
      <c r="AQ16" s="248"/>
      <c r="AR16" s="248"/>
      <c r="AS16" s="248"/>
      <c r="AT16" s="248"/>
      <c r="AU16" s="251"/>
      <c r="AV16" s="251"/>
      <c r="AW16" s="227" t="s">
        <v>89</v>
      </c>
      <c r="AX16" s="227"/>
      <c r="AY16" s="184"/>
      <c r="AZ16" s="184"/>
      <c r="BA16" s="227"/>
    </row>
    <row r="17" spans="1:53" ht="51" customHeight="1" x14ac:dyDescent="0.2">
      <c r="A17" s="251">
        <v>3</v>
      </c>
      <c r="B17" s="251" t="s">
        <v>545</v>
      </c>
      <c r="C17" s="248" t="str">
        <f>+VLOOKUP(B17,$A$105:$B$143,2,0)</f>
        <v>MARTA LEONOR MARULANDA ÁNGEL</v>
      </c>
      <c r="D17" s="251" t="s">
        <v>436</v>
      </c>
      <c r="E17" s="248" t="str">
        <f>IF(D17=$D$75,$E$75,IF(D17=$D$76,$E$76,IF(D17=$D$77,$E$77,IF(D17=$D$78,$E$78,IF(D17=$D$79,$E$79,IF(D17=$D$80,$E$80,IF(D17=$D$81,$E$81,IF(D17=$D$82,$E$82,IF(D17=$D$83,$E$83,IF(D17=$D$84,$E$84,IF(D17=VICERRECTORÍA_ACADÉMICA_,$BF$75,IF(D17=PLANEACIÓN_,$BF$77, IF(D17=_VICERRECTORÍA_INVESTIGACIONES_INNOVACIÓN_Y_EXTENSIÓN_,$BF$76,IF(D17=VICERRECTORÍA_ADMINISTRATIVA_FINANCIERA_,$BF$78,IF(D17=_VICERRECTORÍA_RESPONSABILIDAD_SOCIAL_Y_BIENESTAR_UNIVERSITARIO_,$BF$79," ")))))))))))))))</f>
        <v>Fomentar  y fortalecer la Creación, Gestión y transferencia del conocimiento.</v>
      </c>
      <c r="F17" s="251" t="s">
        <v>264</v>
      </c>
      <c r="G17" s="227" t="s">
        <v>261</v>
      </c>
      <c r="H17" s="227" t="s">
        <v>41</v>
      </c>
      <c r="I17" s="227" t="s">
        <v>579</v>
      </c>
      <c r="J17" s="251" t="s">
        <v>107</v>
      </c>
      <c r="K17" s="251" t="s">
        <v>582</v>
      </c>
      <c r="L17" s="251" t="s">
        <v>583</v>
      </c>
      <c r="M17" s="251" t="s">
        <v>584</v>
      </c>
      <c r="N17" s="251" t="s">
        <v>104</v>
      </c>
      <c r="O17" s="262">
        <f t="shared" ref="O17" si="37">IF(N17="ALTA",5,IF(N17="MEDIO ALTA",4,IF(N17="MEDIA",3,IF(N17="MEDIO BAJA",2,IF(N17="BAJA",1,0)))))</f>
        <v>3</v>
      </c>
      <c r="P17" s="251" t="s">
        <v>139</v>
      </c>
      <c r="Q17" s="262">
        <f t="shared" ref="Q17" si="38">IF(P17="ALTO",5,IF(P17="MEDIO-ALTO",4,IF(P17="MEDIO",3,IF(P17="MEDIO-BAJO",2,IF(P17="BAJO",1,0)))))</f>
        <v>5</v>
      </c>
      <c r="R17" s="262">
        <f t="shared" ref="R17" si="39">Q17*O17</f>
        <v>15</v>
      </c>
      <c r="S17" s="182" t="s">
        <v>315</v>
      </c>
      <c r="T17" s="181">
        <f t="shared" si="19"/>
        <v>1</v>
      </c>
      <c r="U17" s="248">
        <f t="shared" ref="U17" si="40">ROUND(AVERAGEIF(T17:T19,"&gt;0"),0)</f>
        <v>1</v>
      </c>
      <c r="V17" s="248">
        <f t="shared" ref="V17" si="41">U17*0.6</f>
        <v>0.6</v>
      </c>
      <c r="W17" s="227" t="s">
        <v>585</v>
      </c>
      <c r="X17" s="251">
        <f t="shared" ref="X17" si="42">IF(S17="No_existen",5*$X$10,Y17*$X$10)</f>
        <v>0.2</v>
      </c>
      <c r="Y17" s="249">
        <f t="shared" ref="Y17" si="43">ROUND(AVERAGEIF(Z17:Z19,"&gt;0"),0)</f>
        <v>4</v>
      </c>
      <c r="Z17" s="226">
        <f t="shared" si="24"/>
        <v>4</v>
      </c>
      <c r="AA17" s="227" t="s">
        <v>318</v>
      </c>
      <c r="AB17" s="227"/>
      <c r="AC17" s="249">
        <f t="shared" ref="AC17" si="44">IF(S17="No_existen",5*$AC$10,AD17*$AC$10)</f>
        <v>0.15</v>
      </c>
      <c r="AD17" s="248">
        <f t="shared" ref="AD17" si="45">ROUND(AVERAGEIF(AE17:AE19,"&gt;0"),0)</f>
        <v>1</v>
      </c>
      <c r="AE17" s="225">
        <f t="shared" si="27"/>
        <v>1</v>
      </c>
      <c r="AF17" s="227" t="s">
        <v>295</v>
      </c>
      <c r="AG17" s="227" t="s">
        <v>588</v>
      </c>
      <c r="AH17" s="249">
        <f t="shared" ref="AH17" si="46">IF(S17="No_existen",5*$AH$10,AI17*$AH$10)</f>
        <v>0.1</v>
      </c>
      <c r="AI17" s="248">
        <f t="shared" ref="AI17" si="47">ROUND(AVERAGEIF(AJ17:AJ19,"&gt;0"),0)</f>
        <v>1</v>
      </c>
      <c r="AJ17" s="225">
        <f t="shared" si="30"/>
        <v>1</v>
      </c>
      <c r="AK17" s="227" t="s">
        <v>292</v>
      </c>
      <c r="AL17" s="227" t="s">
        <v>299</v>
      </c>
      <c r="AM17" s="249">
        <f t="shared" ref="AM17" si="48">IF(S17="No_existen",5*$AM$10,AN17*$AM$10)</f>
        <v>0.1</v>
      </c>
      <c r="AN17" s="248">
        <f t="shared" ref="AN17" si="49">ROUND(AVERAGEIF(AO17:AO19,"&gt;0"),0)</f>
        <v>1</v>
      </c>
      <c r="AO17" s="225">
        <f t="shared" ref="AO17:AO25" si="50">IF(AP17="Preventivo",1,IF(AP17="Detectivo",4, IF(S17="No_existen",5,0)))</f>
        <v>1</v>
      </c>
      <c r="AP17" s="227" t="s">
        <v>566</v>
      </c>
      <c r="AQ17" s="248">
        <f t="shared" ref="AQ17" si="51">ROUND(AVERAGE(U17,Y17,AD17,AI17,AN17),0)</f>
        <v>2</v>
      </c>
      <c r="AR17" s="248" t="str">
        <f t="shared" ref="AR17" si="52">IF(AQ17&lt;1.5,"FUERTE",IF(AND(AQ17&gt;=1.5,AQ17&lt;2.5),"ACEPTABLE",IF(AQ17&gt;=5,"INEXISTENTE","DÉBIL")))</f>
        <v>ACEPTABLE</v>
      </c>
      <c r="AS17" s="248">
        <f t="shared" ref="AS17" si="53">IF(R17=0,0,ROUND((R17*AQ17),0))</f>
        <v>30</v>
      </c>
      <c r="AT17" s="248" t="str">
        <f t="shared" ref="AT17" si="54">IF(AS17&gt;=36,"GRAVE", IF(AS17&lt;=10, "LEVE", "MODERADO"))</f>
        <v>MODERADO</v>
      </c>
      <c r="AU17" s="251" t="s">
        <v>589</v>
      </c>
      <c r="AV17" s="252">
        <v>0.1</v>
      </c>
      <c r="AW17" s="227" t="s">
        <v>90</v>
      </c>
      <c r="AX17" s="227" t="s">
        <v>590</v>
      </c>
      <c r="AY17" s="183">
        <v>45657</v>
      </c>
      <c r="AZ17" s="184"/>
      <c r="BA17" s="227"/>
    </row>
    <row r="18" spans="1:53" ht="51" customHeight="1" x14ac:dyDescent="0.2">
      <c r="A18" s="251"/>
      <c r="B18" s="251"/>
      <c r="C18" s="248"/>
      <c r="D18" s="251"/>
      <c r="E18" s="248"/>
      <c r="F18" s="251"/>
      <c r="G18" s="227" t="s">
        <v>261</v>
      </c>
      <c r="H18" s="227" t="s">
        <v>262</v>
      </c>
      <c r="I18" s="227" t="s">
        <v>580</v>
      </c>
      <c r="J18" s="251"/>
      <c r="K18" s="251"/>
      <c r="L18" s="251"/>
      <c r="M18" s="251"/>
      <c r="N18" s="251"/>
      <c r="O18" s="262"/>
      <c r="P18" s="251"/>
      <c r="Q18" s="262"/>
      <c r="R18" s="262"/>
      <c r="S18" s="182" t="s">
        <v>315</v>
      </c>
      <c r="T18" s="181">
        <f t="shared" si="19"/>
        <v>1</v>
      </c>
      <c r="U18" s="248"/>
      <c r="V18" s="248"/>
      <c r="W18" s="227" t="s">
        <v>586</v>
      </c>
      <c r="X18" s="251"/>
      <c r="Y18" s="249"/>
      <c r="Z18" s="226">
        <f t="shared" si="24"/>
        <v>4</v>
      </c>
      <c r="AA18" s="227" t="s">
        <v>318</v>
      </c>
      <c r="AB18" s="227"/>
      <c r="AC18" s="249"/>
      <c r="AD18" s="248"/>
      <c r="AE18" s="225">
        <f t="shared" si="27"/>
        <v>1</v>
      </c>
      <c r="AF18" s="227" t="s">
        <v>295</v>
      </c>
      <c r="AG18" s="227" t="s">
        <v>588</v>
      </c>
      <c r="AH18" s="249"/>
      <c r="AI18" s="248"/>
      <c r="AJ18" s="225">
        <f t="shared" si="30"/>
        <v>1</v>
      </c>
      <c r="AK18" s="227" t="s">
        <v>292</v>
      </c>
      <c r="AL18" s="227" t="s">
        <v>299</v>
      </c>
      <c r="AM18" s="249"/>
      <c r="AN18" s="248"/>
      <c r="AO18" s="225">
        <f t="shared" si="50"/>
        <v>1</v>
      </c>
      <c r="AP18" s="227" t="s">
        <v>566</v>
      </c>
      <c r="AQ18" s="248"/>
      <c r="AR18" s="248"/>
      <c r="AS18" s="248"/>
      <c r="AT18" s="248"/>
      <c r="AU18" s="251"/>
      <c r="AV18" s="251"/>
      <c r="AW18" s="227"/>
      <c r="AX18" s="227"/>
      <c r="AY18" s="183"/>
      <c r="AZ18" s="184"/>
      <c r="BA18" s="227"/>
    </row>
    <row r="19" spans="1:53" ht="51" customHeight="1" x14ac:dyDescent="0.2">
      <c r="A19" s="251"/>
      <c r="B19" s="251"/>
      <c r="C19" s="248"/>
      <c r="D19" s="251"/>
      <c r="E19" s="248"/>
      <c r="F19" s="251"/>
      <c r="G19" s="227" t="s">
        <v>260</v>
      </c>
      <c r="H19" s="227" t="s">
        <v>37</v>
      </c>
      <c r="I19" s="227" t="s">
        <v>581</v>
      </c>
      <c r="J19" s="251"/>
      <c r="K19" s="251"/>
      <c r="L19" s="251"/>
      <c r="M19" s="251"/>
      <c r="N19" s="251"/>
      <c r="O19" s="262"/>
      <c r="P19" s="251"/>
      <c r="Q19" s="262"/>
      <c r="R19" s="262"/>
      <c r="S19" s="182" t="s">
        <v>315</v>
      </c>
      <c r="T19" s="181">
        <f t="shared" si="19"/>
        <v>1</v>
      </c>
      <c r="U19" s="248"/>
      <c r="V19" s="248"/>
      <c r="W19" s="227" t="s">
        <v>587</v>
      </c>
      <c r="X19" s="251"/>
      <c r="Y19" s="249"/>
      <c r="Z19" s="226">
        <f t="shared" si="24"/>
        <v>4</v>
      </c>
      <c r="AA19" s="227" t="s">
        <v>318</v>
      </c>
      <c r="AB19" s="227"/>
      <c r="AC19" s="249"/>
      <c r="AD19" s="248"/>
      <c r="AE19" s="225">
        <f t="shared" si="27"/>
        <v>1</v>
      </c>
      <c r="AF19" s="227" t="s">
        <v>295</v>
      </c>
      <c r="AG19" s="227" t="s">
        <v>588</v>
      </c>
      <c r="AH19" s="249"/>
      <c r="AI19" s="248"/>
      <c r="AJ19" s="225">
        <f t="shared" si="30"/>
        <v>1</v>
      </c>
      <c r="AK19" s="227" t="s">
        <v>292</v>
      </c>
      <c r="AL19" s="227" t="s">
        <v>299</v>
      </c>
      <c r="AM19" s="249"/>
      <c r="AN19" s="248"/>
      <c r="AO19" s="225">
        <f t="shared" si="50"/>
        <v>1</v>
      </c>
      <c r="AP19" s="227" t="s">
        <v>566</v>
      </c>
      <c r="AQ19" s="248"/>
      <c r="AR19" s="248"/>
      <c r="AS19" s="248"/>
      <c r="AT19" s="248"/>
      <c r="AU19" s="251"/>
      <c r="AV19" s="251"/>
      <c r="AW19" s="227"/>
      <c r="AX19" s="227"/>
      <c r="AY19" s="183"/>
      <c r="AZ19" s="184"/>
      <c r="BA19" s="227"/>
    </row>
    <row r="20" spans="1:53" ht="51" customHeight="1" x14ac:dyDescent="0.2">
      <c r="A20" s="251">
        <v>4</v>
      </c>
      <c r="B20" s="251" t="s">
        <v>546</v>
      </c>
      <c r="C20" s="248" t="str">
        <f>+VLOOKUP(B20,$A$105:$B$143,2,0)</f>
        <v>FRANCISCO ANTONIO URIBE GÓMEZ</v>
      </c>
      <c r="D20" s="251" t="s">
        <v>438</v>
      </c>
      <c r="E20" s="248" t="str">
        <f>IF(D20=$D$75,$E$75,IF(D20=$D$76,$E$76,IF(D20=$D$77,$E$77,IF(D20=$D$78,$E$78,IF(D20=$D$79,$E$79,IF(D20=$D$80,$E$80,IF(D20=$D$81,$E$81,IF(D20=$D$82,$E$82,IF(D20=$D$83,$E$83,IF(D20=$D$84,$E$84,IF(D20=VICERRECTORÍA_ACADÉMICA_,$BF$75,IF(D20=PLANEACIÓN_,$BF$77, IF(D20=_VICERRECTORÍA_INVESTIGACIONES_INNOVACIÓN_Y_EXTENSIÓN_,$BF$76,IF(D20=VICERRECTORÍA_ADMINISTRATIVA_FINANCIERA_,$BF$78,IF(D20=_VICERRECTORÍA_RESPONSABILIDAD_SOCIAL_Y_BIENESTAR_UNIVERSITARIO_,$BF$79," ")))))))))))))))</f>
        <v>Fortalecer la gestión del contexto para lograr mayor impacto y visibilidad regional, nacional e internacional.</v>
      </c>
      <c r="F20" s="251" t="s">
        <v>264</v>
      </c>
      <c r="G20" s="227" t="s">
        <v>261</v>
      </c>
      <c r="H20" s="227" t="s">
        <v>39</v>
      </c>
      <c r="I20" s="182" t="s">
        <v>591</v>
      </c>
      <c r="J20" s="251" t="s">
        <v>107</v>
      </c>
      <c r="K20" s="251" t="s">
        <v>594</v>
      </c>
      <c r="L20" s="251" t="s">
        <v>595</v>
      </c>
      <c r="M20" s="251" t="s">
        <v>596</v>
      </c>
      <c r="N20" s="251" t="s">
        <v>147</v>
      </c>
      <c r="O20" s="262">
        <f t="shared" ref="O20" si="55">IF(N20="ALTA",5,IF(N20="MEDIO ALTA",4,IF(N20="MEDIA",3,IF(N20="MEDIO BAJA",2,IF(N20="BAJA",1,0)))))</f>
        <v>2</v>
      </c>
      <c r="P20" s="251" t="s">
        <v>140</v>
      </c>
      <c r="Q20" s="262">
        <f t="shared" ref="Q20" si="56">IF(P20="ALTO",5,IF(P20="MEDIO-ALTO",4,IF(P20="MEDIO",3,IF(P20="MEDIO-BAJO",2,IF(P20="BAJO",1,0)))))</f>
        <v>3</v>
      </c>
      <c r="R20" s="262">
        <f t="shared" ref="R20" si="57">Q20*O20</f>
        <v>6</v>
      </c>
      <c r="S20" s="182" t="s">
        <v>315</v>
      </c>
      <c r="T20" s="181">
        <f t="shared" si="19"/>
        <v>1</v>
      </c>
      <c r="U20" s="248">
        <f t="shared" ref="U20" si="58">ROUND(AVERAGEIF(T20:T22,"&gt;0"),0)</f>
        <v>1</v>
      </c>
      <c r="V20" s="248">
        <f t="shared" ref="V20" si="59">U20*0.6</f>
        <v>0.6</v>
      </c>
      <c r="W20" s="227" t="s">
        <v>597</v>
      </c>
      <c r="X20" s="251">
        <f t="shared" ref="X20" si="60">IF(S20="No_existen",5*$X$10,Y20*$X$10)</f>
        <v>0.2</v>
      </c>
      <c r="Y20" s="249">
        <f t="shared" ref="Y20" si="61">ROUND(AVERAGEIF(Z20:Z22,"&gt;0"),0)</f>
        <v>4</v>
      </c>
      <c r="Z20" s="226">
        <f t="shared" si="24"/>
        <v>4</v>
      </c>
      <c r="AA20" s="227" t="s">
        <v>318</v>
      </c>
      <c r="AB20" s="227"/>
      <c r="AC20" s="249">
        <f t="shared" ref="AC20" si="62">IF(S20="No_existen",5*$AC$10,AD20*$AC$10)</f>
        <v>0.15</v>
      </c>
      <c r="AD20" s="248">
        <f t="shared" ref="AD20" si="63">ROUND(AVERAGEIF(AE20:AE22,"&gt;0"),0)</f>
        <v>1</v>
      </c>
      <c r="AE20" s="225">
        <f t="shared" si="27"/>
        <v>1</v>
      </c>
      <c r="AF20" s="227" t="s">
        <v>295</v>
      </c>
      <c r="AG20" s="227" t="s">
        <v>598</v>
      </c>
      <c r="AH20" s="249">
        <f t="shared" ref="AH20" si="64">IF(S20="No_existen",5*$AH$10,AI20*$AH$10)</f>
        <v>0.1</v>
      </c>
      <c r="AI20" s="248">
        <f t="shared" ref="AI20" si="65">ROUND(AVERAGEIF(AJ20:AJ22,"&gt;0"),0)</f>
        <v>1</v>
      </c>
      <c r="AJ20" s="225">
        <f t="shared" si="30"/>
        <v>1</v>
      </c>
      <c r="AK20" s="227" t="s">
        <v>292</v>
      </c>
      <c r="AL20" s="227" t="s">
        <v>449</v>
      </c>
      <c r="AM20" s="249">
        <f t="shared" ref="AM20" si="66">IF(S20="No_existen",5*$AM$10,AN20*$AM$10)</f>
        <v>0.1</v>
      </c>
      <c r="AN20" s="248">
        <f t="shared" ref="AN20" si="67">ROUND(AVERAGEIF(AO20:AO22,"&gt;0"),0)</f>
        <v>1</v>
      </c>
      <c r="AO20" s="225">
        <f t="shared" si="50"/>
        <v>1</v>
      </c>
      <c r="AP20" s="227" t="s">
        <v>566</v>
      </c>
      <c r="AQ20" s="248">
        <f t="shared" ref="AQ20" si="68">ROUND(AVERAGE(U20,Y20,AD20,AI20,AN20),0)</f>
        <v>2</v>
      </c>
      <c r="AR20" s="248" t="str">
        <f t="shared" ref="AR20" si="69">IF(AQ20&lt;1.5,"FUERTE",IF(AND(AQ20&gt;=1.5,AQ20&lt;2.5),"ACEPTABLE",IF(AQ20&gt;=5,"INEXISTENTE","DÉBIL")))</f>
        <v>ACEPTABLE</v>
      </c>
      <c r="AS20" s="248">
        <f t="shared" ref="AS20" si="70">IF(R20=0,0,ROUND((R20*AQ20),0))</f>
        <v>12</v>
      </c>
      <c r="AT20" s="248" t="str">
        <f t="shared" ref="AT20" si="71">IF(AS20&gt;=36,"GRAVE", IF(AS20&lt;=10, "LEVE", "MODERADO"))</f>
        <v>MODERADO</v>
      </c>
      <c r="AU20" s="251" t="s">
        <v>599</v>
      </c>
      <c r="AV20" s="252">
        <v>0.9</v>
      </c>
      <c r="AW20" s="227" t="s">
        <v>90</v>
      </c>
      <c r="AX20" s="227" t="s">
        <v>600</v>
      </c>
      <c r="AY20" s="183">
        <v>45639</v>
      </c>
      <c r="AZ20" s="184"/>
      <c r="BA20" s="227"/>
    </row>
    <row r="21" spans="1:53" ht="51" customHeight="1" x14ac:dyDescent="0.2">
      <c r="A21" s="251"/>
      <c r="B21" s="251"/>
      <c r="C21" s="248"/>
      <c r="D21" s="251"/>
      <c r="E21" s="248"/>
      <c r="F21" s="251"/>
      <c r="G21" s="227" t="s">
        <v>261</v>
      </c>
      <c r="H21" s="227" t="s">
        <v>39</v>
      </c>
      <c r="I21" s="182" t="s">
        <v>592</v>
      </c>
      <c r="J21" s="251"/>
      <c r="K21" s="251"/>
      <c r="L21" s="251"/>
      <c r="M21" s="251"/>
      <c r="N21" s="251"/>
      <c r="O21" s="262"/>
      <c r="P21" s="251"/>
      <c r="Q21" s="262"/>
      <c r="R21" s="262"/>
      <c r="S21" s="182"/>
      <c r="T21" s="181">
        <f t="shared" si="19"/>
        <v>0</v>
      </c>
      <c r="U21" s="248"/>
      <c r="V21" s="248"/>
      <c r="W21" s="227"/>
      <c r="X21" s="251"/>
      <c r="Y21" s="249"/>
      <c r="Z21" s="226">
        <f t="shared" si="24"/>
        <v>0</v>
      </c>
      <c r="AA21" s="227"/>
      <c r="AB21" s="227"/>
      <c r="AC21" s="249"/>
      <c r="AD21" s="248"/>
      <c r="AE21" s="225">
        <f t="shared" si="27"/>
        <v>0</v>
      </c>
      <c r="AF21" s="227"/>
      <c r="AG21" s="227"/>
      <c r="AH21" s="249"/>
      <c r="AI21" s="248"/>
      <c r="AJ21" s="225">
        <f t="shared" si="30"/>
        <v>0</v>
      </c>
      <c r="AK21" s="227"/>
      <c r="AL21" s="227"/>
      <c r="AM21" s="249"/>
      <c r="AN21" s="248"/>
      <c r="AO21" s="225">
        <f t="shared" si="50"/>
        <v>0</v>
      </c>
      <c r="AP21" s="227"/>
      <c r="AQ21" s="248"/>
      <c r="AR21" s="248"/>
      <c r="AS21" s="248"/>
      <c r="AT21" s="248"/>
      <c r="AU21" s="251"/>
      <c r="AV21" s="251"/>
      <c r="AW21" s="227"/>
      <c r="AX21" s="227"/>
      <c r="AY21" s="183"/>
      <c r="AZ21" s="184"/>
      <c r="BA21" s="227"/>
    </row>
    <row r="22" spans="1:53" ht="51" customHeight="1" x14ac:dyDescent="0.2">
      <c r="A22" s="251"/>
      <c r="B22" s="251"/>
      <c r="C22" s="248"/>
      <c r="D22" s="251"/>
      <c r="E22" s="248"/>
      <c r="F22" s="251"/>
      <c r="G22" s="227" t="s">
        <v>261</v>
      </c>
      <c r="H22" s="227" t="s">
        <v>39</v>
      </c>
      <c r="I22" s="182" t="s">
        <v>593</v>
      </c>
      <c r="J22" s="251"/>
      <c r="K22" s="251"/>
      <c r="L22" s="251"/>
      <c r="M22" s="251"/>
      <c r="N22" s="251"/>
      <c r="O22" s="262"/>
      <c r="P22" s="251"/>
      <c r="Q22" s="262"/>
      <c r="R22" s="262"/>
      <c r="S22" s="182"/>
      <c r="T22" s="181">
        <f t="shared" si="19"/>
        <v>0</v>
      </c>
      <c r="U22" s="248"/>
      <c r="V22" s="248"/>
      <c r="W22" s="227"/>
      <c r="X22" s="251"/>
      <c r="Y22" s="249"/>
      <c r="Z22" s="226">
        <f t="shared" si="24"/>
        <v>0</v>
      </c>
      <c r="AA22" s="227"/>
      <c r="AB22" s="227"/>
      <c r="AC22" s="249"/>
      <c r="AD22" s="248"/>
      <c r="AE22" s="225">
        <f t="shared" si="27"/>
        <v>0</v>
      </c>
      <c r="AF22" s="227"/>
      <c r="AG22" s="227"/>
      <c r="AH22" s="249"/>
      <c r="AI22" s="248"/>
      <c r="AJ22" s="225">
        <f t="shared" si="30"/>
        <v>0</v>
      </c>
      <c r="AK22" s="227"/>
      <c r="AL22" s="227"/>
      <c r="AM22" s="249"/>
      <c r="AN22" s="248"/>
      <c r="AO22" s="225">
        <f t="shared" si="50"/>
        <v>0</v>
      </c>
      <c r="AP22" s="227"/>
      <c r="AQ22" s="248"/>
      <c r="AR22" s="248"/>
      <c r="AS22" s="248"/>
      <c r="AT22" s="248"/>
      <c r="AU22" s="251"/>
      <c r="AV22" s="251"/>
      <c r="AW22" s="227"/>
      <c r="AX22" s="227"/>
      <c r="AY22" s="183"/>
      <c r="AZ22" s="184"/>
      <c r="BA22" s="227"/>
    </row>
    <row r="23" spans="1:53" ht="51" customHeight="1" x14ac:dyDescent="0.2">
      <c r="A23" s="251">
        <v>5</v>
      </c>
      <c r="B23" s="251" t="s">
        <v>160</v>
      </c>
      <c r="C23" s="248" t="str">
        <f>+VLOOKUP(B23,$A$105:$B$143,2,0)</f>
        <v>FRANCISCO ANTORIO URIBE GOMEZ</v>
      </c>
      <c r="D23" s="251" t="s">
        <v>163</v>
      </c>
      <c r="E23" s="248" t="str">
        <f>IF(D23=$D$75,$E$75,IF(D23=$D$76,$E$76,IF(D23=$D$77,$E$77,IF(D23=$D$78,$E$78,IF(D23=$D$79,$E$79,IF(D23=$D$80,$E$80,IF(D23=$D$81,$E$81,IF(D23=$D$82,$E$82,IF(D23=$D$83,$E$83,IF(D23=$D$84,$E$84,IF(D23=VICERRECTORÍA_ACADÉMICA_,BF420,IF(D23=PLANEACIÓN_,BF422, IF(D23=_VICERRECTORÍA_INVESTIGACIONES_INNOVACIÓN_Y_EXTENSIÓN_,BF421,IF(D23=VICERRECTORÍA_ADMINISTRATIVA_FINANCIERA_,BF423,IF(D23=_VICERRECTORÍA_RESPONSABILIDAD_SOCIAL_Y_BIENESTAR_UNIVERSITARIO_,BF424," ")))))))))))))))</f>
        <v>Orientar el desarrollo de la Universidad mediante el direccionamiento estratégico y visión compartida de la comunidad universitaria, a fin de lograr los objetivos misionales.</v>
      </c>
      <c r="F23" s="251" t="s">
        <v>264</v>
      </c>
      <c r="G23" s="227" t="s">
        <v>260</v>
      </c>
      <c r="H23" s="227" t="s">
        <v>37</v>
      </c>
      <c r="I23" s="227" t="s">
        <v>667</v>
      </c>
      <c r="J23" s="251" t="s">
        <v>142</v>
      </c>
      <c r="K23" s="251" t="s">
        <v>670</v>
      </c>
      <c r="L23" s="251" t="s">
        <v>671</v>
      </c>
      <c r="M23" s="251" t="s">
        <v>672</v>
      </c>
      <c r="N23" s="251" t="s">
        <v>146</v>
      </c>
      <c r="O23" s="262">
        <f t="shared" ref="O23" si="72">IF(N23="ALTA",5,IF(N23="MEDIO ALTA",4,IF(N23="MEDIA",3,IF(N23="MEDIO BAJA",2,IF(N23="BAJA",1,0)))))</f>
        <v>4</v>
      </c>
      <c r="P23" s="251" t="s">
        <v>209</v>
      </c>
      <c r="Q23" s="262">
        <f t="shared" ref="Q23" si="73">IF(P23="ALTO",5,IF(P23="MEDIO-ALTO",4,IF(P23="MEDIO",3,IF(P23="MEDIO-BAJO",2,IF(P23="BAJO",1,0)))))</f>
        <v>4</v>
      </c>
      <c r="R23" s="262">
        <f t="shared" ref="R23" si="74">Q23*O23</f>
        <v>16</v>
      </c>
      <c r="S23" s="182" t="s">
        <v>315</v>
      </c>
      <c r="T23" s="181">
        <f t="shared" si="19"/>
        <v>1</v>
      </c>
      <c r="U23" s="248">
        <f t="shared" ref="U23" si="75">ROUND(AVERAGEIF(T23:T25,"&gt;0"),0)</f>
        <v>1</v>
      </c>
      <c r="V23" s="248">
        <f t="shared" ref="V23" si="76">U23*0.6</f>
        <v>0.6</v>
      </c>
      <c r="W23" s="227" t="s">
        <v>673</v>
      </c>
      <c r="X23" s="251">
        <f t="shared" ref="X23" si="77">IF(S23="No_existen",5*$X$10,Y23*$X$10)</f>
        <v>0.1</v>
      </c>
      <c r="Y23" s="249">
        <f t="shared" ref="Y23" si="78">ROUND(AVERAGEIF(Z23:Z25,"&gt;0"),0)</f>
        <v>2</v>
      </c>
      <c r="Z23" s="226">
        <f t="shared" si="24"/>
        <v>2</v>
      </c>
      <c r="AA23" s="227" t="s">
        <v>319</v>
      </c>
      <c r="AB23" s="227"/>
      <c r="AC23" s="249">
        <f t="shared" ref="AC23" si="79">IF(S23="No_existen",5*$AC$10,AD23*$AC$10)</f>
        <v>0.15</v>
      </c>
      <c r="AD23" s="248">
        <f t="shared" ref="AD23" si="80">ROUND(AVERAGEIF(AE23:AE25,"&gt;0"),0)</f>
        <v>1</v>
      </c>
      <c r="AE23" s="225">
        <f t="shared" si="27"/>
        <v>1</v>
      </c>
      <c r="AF23" s="227" t="s">
        <v>295</v>
      </c>
      <c r="AG23" s="227" t="s">
        <v>676</v>
      </c>
      <c r="AH23" s="249">
        <f t="shared" ref="AH23" si="81">IF(S23="No_existen",5*$AH$10,AI23*$AH$10)</f>
        <v>0.1</v>
      </c>
      <c r="AI23" s="248">
        <f t="shared" ref="AI23" si="82">ROUND(AVERAGEIF(AJ23:AJ25,"&gt;0"),0)</f>
        <v>1</v>
      </c>
      <c r="AJ23" s="225">
        <f t="shared" si="30"/>
        <v>1</v>
      </c>
      <c r="AK23" s="227" t="s">
        <v>292</v>
      </c>
      <c r="AL23" s="227" t="s">
        <v>303</v>
      </c>
      <c r="AM23" s="249">
        <f t="shared" ref="AM23" si="83">IF(S23="No_existen",5*$AM$10,AN23*$AM$10)</f>
        <v>0.1</v>
      </c>
      <c r="AN23" s="248">
        <f t="shared" ref="AN23" si="84">ROUND(AVERAGEIF(AO23:AO25,"&gt;0"),0)</f>
        <v>1</v>
      </c>
      <c r="AO23" s="225">
        <f t="shared" si="50"/>
        <v>1</v>
      </c>
      <c r="AP23" s="227" t="s">
        <v>566</v>
      </c>
      <c r="AQ23" s="248">
        <f t="shared" ref="AQ23" si="85">ROUND(AVERAGE(U23,Y23,AD23,AI23,AN23),0)</f>
        <v>1</v>
      </c>
      <c r="AR23" s="248" t="str">
        <f t="shared" ref="AR23" si="86">IF(AQ23&lt;1.5,"FUERTE",IF(AND(AQ23&gt;=1.5,AQ23&lt;2.5),"ACEPTABLE",IF(AQ23&gt;=5,"INEXISTENTE","DÉBIL")))</f>
        <v>FUERTE</v>
      </c>
      <c r="AS23" s="248">
        <f t="shared" ref="AS23" si="87">IF(R23=0,0,ROUND((R23*AQ23),0))</f>
        <v>16</v>
      </c>
      <c r="AT23" s="248" t="str">
        <f t="shared" ref="AT23" si="88">IF(AS23&gt;=36,"GRAVE", IF(AS23&lt;=10, "LEVE", "MODERADO"))</f>
        <v>MODERADO</v>
      </c>
      <c r="AU23" s="251" t="s">
        <v>678</v>
      </c>
      <c r="AV23" s="252">
        <v>0</v>
      </c>
      <c r="AW23" s="227" t="s">
        <v>90</v>
      </c>
      <c r="AX23" s="227" t="s">
        <v>679</v>
      </c>
      <c r="AY23" s="184">
        <v>45639</v>
      </c>
      <c r="AZ23" s="184"/>
      <c r="BA23" s="227"/>
    </row>
    <row r="24" spans="1:53" ht="51" customHeight="1" x14ac:dyDescent="0.2">
      <c r="A24" s="251"/>
      <c r="B24" s="251"/>
      <c r="C24" s="248"/>
      <c r="D24" s="251"/>
      <c r="E24" s="248"/>
      <c r="F24" s="251"/>
      <c r="G24" s="227" t="s">
        <v>260</v>
      </c>
      <c r="H24" s="227" t="s">
        <v>37</v>
      </c>
      <c r="I24" s="227" t="s">
        <v>668</v>
      </c>
      <c r="J24" s="251"/>
      <c r="K24" s="251"/>
      <c r="L24" s="251"/>
      <c r="M24" s="251"/>
      <c r="N24" s="251"/>
      <c r="O24" s="262"/>
      <c r="P24" s="251"/>
      <c r="Q24" s="262"/>
      <c r="R24" s="262"/>
      <c r="S24" s="182" t="s">
        <v>315</v>
      </c>
      <c r="T24" s="181">
        <f t="shared" si="19"/>
        <v>1</v>
      </c>
      <c r="U24" s="248"/>
      <c r="V24" s="248"/>
      <c r="W24" s="227" t="s">
        <v>674</v>
      </c>
      <c r="X24" s="251"/>
      <c r="Y24" s="249"/>
      <c r="Z24" s="226">
        <f t="shared" si="24"/>
        <v>2</v>
      </c>
      <c r="AA24" s="227" t="s">
        <v>319</v>
      </c>
      <c r="AB24" s="227"/>
      <c r="AC24" s="249"/>
      <c r="AD24" s="248"/>
      <c r="AE24" s="225">
        <f t="shared" si="27"/>
        <v>1</v>
      </c>
      <c r="AF24" s="227" t="s">
        <v>295</v>
      </c>
      <c r="AG24" s="227" t="s">
        <v>676</v>
      </c>
      <c r="AH24" s="249"/>
      <c r="AI24" s="248"/>
      <c r="AJ24" s="225">
        <f t="shared" si="30"/>
        <v>1</v>
      </c>
      <c r="AK24" s="227" t="s">
        <v>292</v>
      </c>
      <c r="AL24" s="227" t="s">
        <v>305</v>
      </c>
      <c r="AM24" s="249"/>
      <c r="AN24" s="248"/>
      <c r="AO24" s="225">
        <f t="shared" si="50"/>
        <v>1</v>
      </c>
      <c r="AP24" s="227" t="s">
        <v>566</v>
      </c>
      <c r="AQ24" s="248"/>
      <c r="AR24" s="248"/>
      <c r="AS24" s="248"/>
      <c r="AT24" s="248"/>
      <c r="AU24" s="251"/>
      <c r="AV24" s="251"/>
      <c r="AW24" s="227" t="s">
        <v>90</v>
      </c>
      <c r="AX24" s="227" t="s">
        <v>680</v>
      </c>
      <c r="AY24" s="184">
        <v>45639</v>
      </c>
      <c r="AZ24" s="184"/>
      <c r="BA24" s="227"/>
    </row>
    <row r="25" spans="1:53" ht="51" customHeight="1" x14ac:dyDescent="0.2">
      <c r="A25" s="251"/>
      <c r="B25" s="251"/>
      <c r="C25" s="248"/>
      <c r="D25" s="251"/>
      <c r="E25" s="248"/>
      <c r="F25" s="251"/>
      <c r="G25" s="227" t="s">
        <v>260</v>
      </c>
      <c r="H25" s="227" t="s">
        <v>37</v>
      </c>
      <c r="I25" s="227" t="s">
        <v>669</v>
      </c>
      <c r="J25" s="251"/>
      <c r="K25" s="251"/>
      <c r="L25" s="251"/>
      <c r="M25" s="251"/>
      <c r="N25" s="251"/>
      <c r="O25" s="262"/>
      <c r="P25" s="251"/>
      <c r="Q25" s="262"/>
      <c r="R25" s="262"/>
      <c r="S25" s="182" t="s">
        <v>315</v>
      </c>
      <c r="T25" s="181">
        <f t="shared" si="19"/>
        <v>1</v>
      </c>
      <c r="U25" s="248"/>
      <c r="V25" s="248"/>
      <c r="W25" s="227" t="s">
        <v>675</v>
      </c>
      <c r="X25" s="251"/>
      <c r="Y25" s="249"/>
      <c r="Z25" s="226">
        <f t="shared" si="24"/>
        <v>2</v>
      </c>
      <c r="AA25" s="227" t="s">
        <v>319</v>
      </c>
      <c r="AB25" s="227"/>
      <c r="AC25" s="249"/>
      <c r="AD25" s="248"/>
      <c r="AE25" s="225">
        <f t="shared" si="27"/>
        <v>1</v>
      </c>
      <c r="AF25" s="227" t="s">
        <v>295</v>
      </c>
      <c r="AG25" s="227" t="s">
        <v>677</v>
      </c>
      <c r="AH25" s="249"/>
      <c r="AI25" s="248"/>
      <c r="AJ25" s="225">
        <f t="shared" si="30"/>
        <v>1</v>
      </c>
      <c r="AK25" s="227" t="s">
        <v>292</v>
      </c>
      <c r="AL25" s="227" t="s">
        <v>303</v>
      </c>
      <c r="AM25" s="249"/>
      <c r="AN25" s="248"/>
      <c r="AO25" s="225">
        <f t="shared" si="50"/>
        <v>1</v>
      </c>
      <c r="AP25" s="227" t="s">
        <v>566</v>
      </c>
      <c r="AQ25" s="248"/>
      <c r="AR25" s="248"/>
      <c r="AS25" s="248"/>
      <c r="AT25" s="248"/>
      <c r="AU25" s="251"/>
      <c r="AV25" s="251"/>
      <c r="AW25" s="227" t="s">
        <v>90</v>
      </c>
      <c r="AX25" s="227" t="s">
        <v>822</v>
      </c>
      <c r="AY25" s="184">
        <v>45639</v>
      </c>
      <c r="AZ25" s="184"/>
      <c r="BA25" s="227"/>
    </row>
    <row r="26" spans="1:53" ht="51" customHeight="1" x14ac:dyDescent="0.2">
      <c r="A26" s="251">
        <v>6</v>
      </c>
      <c r="B26" s="251" t="s">
        <v>549</v>
      </c>
      <c r="C26" s="248" t="str">
        <f>+VLOOKUP(B26,$A$105:$B$143,2,0)</f>
        <v>FERNANDO NOREÑA JARAMILLO</v>
      </c>
      <c r="D26" s="251" t="s">
        <v>440</v>
      </c>
      <c r="E26" s="248" t="str">
        <f>IF(D26=$D$75,$E$75,IF(D26=$D$76,$E$76,IF(D26=$D$77,$E$77,IF(D26=$D$78,$E$78,IF(D26=$D$79,$E$79,IF(D26=$D$80,$E$80,IF(D26=$D$81,$E$81,IF(D26=$D$82,$E$82,IF(D26=$D$83,$E$83,IF(D26=$D$84,$E$84,IF(D26=VICERRECTORÍA_ACADÉMICA_,$BF$75,IF(D26=PLANEACIÓN_,$BF$77, IF(D26=_VICERRECTORÍA_INVESTIGACIONES_INNOVACIÓN_Y_EXTENSIÓN_,$BF$76,IF(D26=VICERRECTORÍA_ADMINISTRATIVA_FINANCIERA_,$BF$78,IF(D26=_VICERRECTORÍA_RESPONSABILIDAD_SOCIAL_Y_BIENESTAR_UNIVERSITARIO_,$BF$79," ")))))))))))))))</f>
        <v>Administrar y gestionar los recursos físicos, ambientales, tecnológicos, humanos y financieros orientados al desarrollo y la sostenibilidad institucional.</v>
      </c>
      <c r="F26" s="251" t="s">
        <v>264</v>
      </c>
      <c r="G26" s="227" t="s">
        <v>260</v>
      </c>
      <c r="H26" s="227" t="s">
        <v>37</v>
      </c>
      <c r="I26" s="182" t="s">
        <v>567</v>
      </c>
      <c r="J26" s="251" t="s">
        <v>107</v>
      </c>
      <c r="K26" s="251" t="s">
        <v>570</v>
      </c>
      <c r="L26" s="251" t="s">
        <v>571</v>
      </c>
      <c r="M26" s="251" t="s">
        <v>572</v>
      </c>
      <c r="N26" s="251" t="s">
        <v>127</v>
      </c>
      <c r="O26" s="262">
        <f t="shared" ref="O26" si="89">IF(N26="ALTA",5,IF(N26="MEDIO ALTA",4,IF(N26="MEDIA",3,IF(N26="MEDIO BAJA",2,IF(N26="BAJA",1,0)))))</f>
        <v>1</v>
      </c>
      <c r="P26" s="251" t="s">
        <v>140</v>
      </c>
      <c r="Q26" s="262">
        <f t="shared" ref="Q26" si="90">IF(P26="ALTO",5,IF(P26="MEDIO-ALTO",4,IF(P26="MEDIO",3,IF(P26="MEDIO-BAJO",2,IF(P26="BAJO",1,0)))))</f>
        <v>3</v>
      </c>
      <c r="R26" s="262">
        <f t="shared" ref="R26" si="91">Q26*O26</f>
        <v>3</v>
      </c>
      <c r="S26" s="182" t="s">
        <v>315</v>
      </c>
      <c r="T26" s="181">
        <f t="shared" si="19"/>
        <v>1</v>
      </c>
      <c r="U26" s="248">
        <f t="shared" ref="U26" si="92">ROUND(AVERAGEIF(T26:T28,"&gt;0"),0)</f>
        <v>1</v>
      </c>
      <c r="V26" s="248">
        <f t="shared" ref="V26" si="93">U26*0.6</f>
        <v>0.6</v>
      </c>
      <c r="W26" s="227" t="s">
        <v>573</v>
      </c>
      <c r="X26" s="251">
        <f t="shared" ref="X26" si="94">IF(S26="No_existen",5*$X$10,Y26*$X$10)</f>
        <v>0.1</v>
      </c>
      <c r="Y26" s="249">
        <f t="shared" ref="Y26" si="95">ROUND(AVERAGEIF(Z26:Z28,"&gt;0"),0)</f>
        <v>2</v>
      </c>
      <c r="Z26" s="226">
        <f t="shared" si="24"/>
        <v>2</v>
      </c>
      <c r="AA26" s="227" t="s">
        <v>319</v>
      </c>
      <c r="AB26" s="227"/>
      <c r="AC26" s="249">
        <f t="shared" ref="AC26" si="96">IF(S26="No_existen",5*$AC$10,AD26*$AC$10)</f>
        <v>0.15</v>
      </c>
      <c r="AD26" s="248">
        <f t="shared" ref="AD26" si="97">ROUND(AVERAGEIF(AE26:AE28,"&gt;0"),0)</f>
        <v>1</v>
      </c>
      <c r="AE26" s="225">
        <f t="shared" si="27"/>
        <v>1</v>
      </c>
      <c r="AF26" s="227" t="s">
        <v>295</v>
      </c>
      <c r="AG26" s="227" t="s">
        <v>575</v>
      </c>
      <c r="AH26" s="249">
        <f t="shared" ref="AH26" si="98">IF(S26="No_existen",5*$AH$10,AI26*$AH$10)</f>
        <v>0.1</v>
      </c>
      <c r="AI26" s="248">
        <f t="shared" ref="AI26" si="99">ROUND(AVERAGEIF(AJ26:AJ28,"&gt;0"),0)</f>
        <v>1</v>
      </c>
      <c r="AJ26" s="225">
        <f t="shared" si="30"/>
        <v>1</v>
      </c>
      <c r="AK26" s="227" t="s">
        <v>292</v>
      </c>
      <c r="AL26" s="227" t="s">
        <v>301</v>
      </c>
      <c r="AM26" s="249">
        <f t="shared" ref="AM26" si="100">IF(S26="No_existen",5*$AM$10,AN26*$AM$10)</f>
        <v>0.4</v>
      </c>
      <c r="AN26" s="248">
        <f t="shared" ref="AN26" si="101">ROUND(AVERAGEIF(AO26:AO28,"&gt;0"),0)</f>
        <v>4</v>
      </c>
      <c r="AO26" s="225">
        <f t="shared" ref="AO26:AO28" si="102">IF(AP26="Preventivo",1,IF(AP26="Detectivo",4, IF(S26="No_existen",5,0)))</f>
        <v>4</v>
      </c>
      <c r="AP26" s="227" t="s">
        <v>565</v>
      </c>
      <c r="AQ26" s="248">
        <f t="shared" ref="AQ26" si="103">ROUND(AVERAGE(U26,Y26,AD26,AI26,AN26),0)</f>
        <v>2</v>
      </c>
      <c r="AR26" s="248" t="str">
        <f t="shared" ref="AR26" si="104">IF(AQ26&lt;1.5,"FUERTE",IF(AND(AQ26&gt;=1.5,AQ26&lt;2.5),"ACEPTABLE",IF(AQ26&gt;=5,"INEXISTENTE","DÉBIL")))</f>
        <v>ACEPTABLE</v>
      </c>
      <c r="AS26" s="248">
        <f t="shared" ref="AS26" si="105">IF(R26=0,0,ROUND((R26*AQ26),0))</f>
        <v>6</v>
      </c>
      <c r="AT26" s="248" t="str">
        <f t="shared" ref="AT26" si="106">IF(AS26&gt;=36,"GRAVE", IF(AS26&lt;=10, "LEVE", "MODERADO"))</f>
        <v>LEVE</v>
      </c>
      <c r="AU26" s="251" t="s">
        <v>577</v>
      </c>
      <c r="AV26" s="251" t="s">
        <v>578</v>
      </c>
      <c r="AW26" s="227" t="s">
        <v>89</v>
      </c>
      <c r="AX26" s="227"/>
      <c r="AY26" s="183"/>
      <c r="AZ26" s="184"/>
      <c r="BA26" s="227"/>
    </row>
    <row r="27" spans="1:53" ht="51" customHeight="1" x14ac:dyDescent="0.2">
      <c r="A27" s="251"/>
      <c r="B27" s="251"/>
      <c r="C27" s="248"/>
      <c r="D27" s="251"/>
      <c r="E27" s="248"/>
      <c r="F27" s="251"/>
      <c r="G27" s="227" t="s">
        <v>261</v>
      </c>
      <c r="H27" s="227" t="s">
        <v>41</v>
      </c>
      <c r="I27" s="182" t="s">
        <v>568</v>
      </c>
      <c r="J27" s="251"/>
      <c r="K27" s="251"/>
      <c r="L27" s="251"/>
      <c r="M27" s="251"/>
      <c r="N27" s="251"/>
      <c r="O27" s="262"/>
      <c r="P27" s="251"/>
      <c r="Q27" s="262"/>
      <c r="R27" s="262"/>
      <c r="S27" s="182" t="s">
        <v>315</v>
      </c>
      <c r="T27" s="181">
        <f t="shared" si="19"/>
        <v>1</v>
      </c>
      <c r="U27" s="248"/>
      <c r="V27" s="248"/>
      <c r="W27" s="227" t="s">
        <v>574</v>
      </c>
      <c r="X27" s="251"/>
      <c r="Y27" s="249"/>
      <c r="Z27" s="226">
        <f t="shared" si="24"/>
        <v>2</v>
      </c>
      <c r="AA27" s="227" t="s">
        <v>319</v>
      </c>
      <c r="AB27" s="227"/>
      <c r="AC27" s="249"/>
      <c r="AD27" s="248"/>
      <c r="AE27" s="225">
        <f t="shared" si="27"/>
        <v>1</v>
      </c>
      <c r="AF27" s="227" t="s">
        <v>295</v>
      </c>
      <c r="AG27" s="227" t="s">
        <v>576</v>
      </c>
      <c r="AH27" s="249"/>
      <c r="AI27" s="248"/>
      <c r="AJ27" s="225">
        <f t="shared" si="30"/>
        <v>1</v>
      </c>
      <c r="AK27" s="227" t="s">
        <v>292</v>
      </c>
      <c r="AL27" s="227" t="s">
        <v>301</v>
      </c>
      <c r="AM27" s="249"/>
      <c r="AN27" s="248"/>
      <c r="AO27" s="225">
        <f t="shared" si="102"/>
        <v>4</v>
      </c>
      <c r="AP27" s="227" t="s">
        <v>565</v>
      </c>
      <c r="AQ27" s="248"/>
      <c r="AR27" s="248"/>
      <c r="AS27" s="248"/>
      <c r="AT27" s="248"/>
      <c r="AU27" s="251"/>
      <c r="AV27" s="251"/>
      <c r="AW27" s="227" t="s">
        <v>89</v>
      </c>
      <c r="AX27" s="227"/>
      <c r="AY27" s="183"/>
      <c r="AZ27" s="184"/>
      <c r="BA27" s="227"/>
    </row>
    <row r="28" spans="1:53" ht="51" customHeight="1" x14ac:dyDescent="0.2">
      <c r="A28" s="251"/>
      <c r="B28" s="251"/>
      <c r="C28" s="248"/>
      <c r="D28" s="251"/>
      <c r="E28" s="248"/>
      <c r="F28" s="251"/>
      <c r="G28" s="227" t="s">
        <v>261</v>
      </c>
      <c r="H28" s="227" t="s">
        <v>262</v>
      </c>
      <c r="I28" s="182" t="s">
        <v>569</v>
      </c>
      <c r="J28" s="251"/>
      <c r="K28" s="251"/>
      <c r="L28" s="251"/>
      <c r="M28" s="251"/>
      <c r="N28" s="251"/>
      <c r="O28" s="262"/>
      <c r="P28" s="251"/>
      <c r="Q28" s="262"/>
      <c r="R28" s="262"/>
      <c r="S28" s="182"/>
      <c r="T28" s="181">
        <f t="shared" si="19"/>
        <v>0</v>
      </c>
      <c r="U28" s="248"/>
      <c r="V28" s="248"/>
      <c r="W28" s="227"/>
      <c r="X28" s="251"/>
      <c r="Y28" s="249"/>
      <c r="Z28" s="226">
        <f t="shared" si="24"/>
        <v>0</v>
      </c>
      <c r="AA28" s="227"/>
      <c r="AB28" s="227"/>
      <c r="AC28" s="249"/>
      <c r="AD28" s="248"/>
      <c r="AE28" s="225">
        <f t="shared" si="27"/>
        <v>0</v>
      </c>
      <c r="AF28" s="227"/>
      <c r="AG28" s="227"/>
      <c r="AH28" s="249"/>
      <c r="AI28" s="248"/>
      <c r="AJ28" s="225">
        <f t="shared" si="30"/>
        <v>0</v>
      </c>
      <c r="AK28" s="227"/>
      <c r="AL28" s="227"/>
      <c r="AM28" s="249"/>
      <c r="AN28" s="248"/>
      <c r="AO28" s="225">
        <f t="shared" si="102"/>
        <v>0</v>
      </c>
      <c r="AP28" s="227"/>
      <c r="AQ28" s="248"/>
      <c r="AR28" s="248"/>
      <c r="AS28" s="248"/>
      <c r="AT28" s="248"/>
      <c r="AU28" s="251"/>
      <c r="AV28" s="251"/>
      <c r="AW28" s="227" t="s">
        <v>89</v>
      </c>
      <c r="AX28" s="227"/>
      <c r="AY28" s="183"/>
      <c r="AZ28" s="184"/>
      <c r="BA28" s="227"/>
    </row>
    <row r="29" spans="1:53" ht="51" customHeight="1" x14ac:dyDescent="0.2">
      <c r="A29" s="251">
        <v>7</v>
      </c>
      <c r="B29" s="251" t="s">
        <v>532</v>
      </c>
      <c r="C29" s="248" t="str">
        <f>+VLOOKUP(B29,$A$105:$B$143,2,0)</f>
        <v>FERNANDO NOREÑA JARAMILLO</v>
      </c>
      <c r="D29" s="251" t="s">
        <v>166</v>
      </c>
      <c r="E29" s="248" t="str">
        <f>IF(D29=$D$75,$E$75,IF(D29=$D$76,$E$76,IF(D29=$D$77,$E$77,IF(D29=$D$78,$E$78,IF(D29=$D$79,$E$79,IF(D29=$D$80,$E$80,IF(D29=$D$81,$E$81,IF(D29=$D$82,$E$82,IF(D29=$D$83,$E$83,IF(D29=$D$84,$E$84,IF(D29=VICERRECTORÍA_ACADÉMICA_,BF486,IF(D29=PLANEACIÓN_,BF488, IF(D29=_VICERRECTORÍA_INVESTIGACIONES_INNOVACIÓN_Y_EXTENSIÓN_,BF487,IF(D29=VICERRECTORÍA_ADMINISTRATIVA_FINANCIERA_,BF489,IF(D29=_VICERRECTORÍA_RESPONSABILIDAD_SOCIAL_Y_BIENESTAR_UNIVERSITARIO_,BF490," ")))))))))))))))</f>
        <v>Garantizar el aseguramiento de la calidad institucional, mediante acciones permanentes de autoevalución  y  autorregulación, la implementación de diferentes sistemas de gestión y el mejoramiento de procesos, que promuevan la mejora continua, la satisfacción de los usuarios internos y externos y la consolidación de una cultura de calidad institucional.</v>
      </c>
      <c r="F29" s="251" t="s">
        <v>264</v>
      </c>
      <c r="G29" s="227" t="s">
        <v>260</v>
      </c>
      <c r="H29" s="227" t="s">
        <v>34</v>
      </c>
      <c r="I29" s="185" t="s">
        <v>726</v>
      </c>
      <c r="J29" s="251" t="s">
        <v>142</v>
      </c>
      <c r="K29" s="251" t="s">
        <v>731</v>
      </c>
      <c r="L29" s="251" t="s">
        <v>732</v>
      </c>
      <c r="M29" s="251" t="s">
        <v>735</v>
      </c>
      <c r="N29" s="251" t="s">
        <v>127</v>
      </c>
      <c r="O29" s="262">
        <f t="shared" ref="O29" si="107">IF(N29="ALTA",5,IF(N29="MEDIO ALTA",4,IF(N29="MEDIA",3,IF(N29="MEDIO BAJA",2,IF(N29="BAJA",1,0)))))</f>
        <v>1</v>
      </c>
      <c r="P29" s="251" t="s">
        <v>209</v>
      </c>
      <c r="Q29" s="262">
        <f t="shared" ref="Q29" si="108">IF(P29="ALTO",5,IF(P29="MEDIO-ALTO",4,IF(P29="MEDIO",3,IF(P29="MEDIO-BAJO",2,IF(P29="BAJO",1,0)))))</f>
        <v>4</v>
      </c>
      <c r="R29" s="262">
        <f t="shared" ref="R29" si="109">Q29*O29</f>
        <v>4</v>
      </c>
      <c r="S29" s="182" t="s">
        <v>315</v>
      </c>
      <c r="T29" s="181">
        <f t="shared" si="19"/>
        <v>1</v>
      </c>
      <c r="U29" s="248">
        <f t="shared" ref="U29" si="110">ROUND(AVERAGEIF(T29:T31,"&gt;0"),0)</f>
        <v>1</v>
      </c>
      <c r="V29" s="248">
        <f t="shared" ref="V29" si="111">U29*0.6</f>
        <v>0.6</v>
      </c>
      <c r="W29" s="227" t="s">
        <v>741</v>
      </c>
      <c r="X29" s="251">
        <f t="shared" ref="X29" si="112">IF(S29="No_existen",5*$X$10,Y29*$X$10)</f>
        <v>0.2</v>
      </c>
      <c r="Y29" s="249">
        <f t="shared" ref="Y29" si="113">ROUND(AVERAGEIF(Z29:Z31,"&gt;0"),0)</f>
        <v>4</v>
      </c>
      <c r="Z29" s="226">
        <f t="shared" si="24"/>
        <v>4</v>
      </c>
      <c r="AA29" s="227" t="s">
        <v>318</v>
      </c>
      <c r="AB29" s="227"/>
      <c r="AC29" s="249">
        <f t="shared" ref="AC29" si="114">IF(S29="No_existen",5*$AC$10,AD29*$AC$10)</f>
        <v>0.15</v>
      </c>
      <c r="AD29" s="248">
        <f t="shared" ref="AD29" si="115">ROUND(AVERAGEIF(AE29:AE31,"&gt;0"),0)</f>
        <v>1</v>
      </c>
      <c r="AE29" s="225">
        <f t="shared" si="27"/>
        <v>1</v>
      </c>
      <c r="AF29" s="227" t="s">
        <v>295</v>
      </c>
      <c r="AG29" s="227" t="s">
        <v>746</v>
      </c>
      <c r="AH29" s="249">
        <f t="shared" ref="AH29" si="116">IF(S29="No_existen",5*$AH$10,AI29*$AH$10)</f>
        <v>0.1</v>
      </c>
      <c r="AI29" s="248">
        <f t="shared" ref="AI29" si="117">ROUND(AVERAGEIF(AJ29:AJ31,"&gt;0"),0)</f>
        <v>1</v>
      </c>
      <c r="AJ29" s="225">
        <f t="shared" si="30"/>
        <v>1</v>
      </c>
      <c r="AK29" s="227" t="s">
        <v>292</v>
      </c>
      <c r="AL29" s="227" t="s">
        <v>299</v>
      </c>
      <c r="AM29" s="249">
        <f t="shared" ref="AM29" si="118">IF(S29="No_existen",5*$AM$10,AN29*$AM$10)</f>
        <v>0.1</v>
      </c>
      <c r="AN29" s="248">
        <f t="shared" ref="AN29" si="119">ROUND(AVERAGEIF(AO29:AO31,"&gt;0"),0)</f>
        <v>1</v>
      </c>
      <c r="AO29" s="225">
        <f t="shared" ref="AO29:AO34" si="120">IF(AP29="Preventivo",1,IF(AP29="Detectivo",4, IF(S29="No_existen",5,0)))</f>
        <v>1</v>
      </c>
      <c r="AP29" s="227" t="s">
        <v>566</v>
      </c>
      <c r="AQ29" s="248">
        <f t="shared" ref="AQ29" si="121">ROUND(AVERAGE(U29,Y29,AD29,AI29,AN29),0)</f>
        <v>2</v>
      </c>
      <c r="AR29" s="248" t="str">
        <f t="shared" ref="AR29" si="122">IF(AQ29&lt;1.5,"FUERTE",IF(AND(AQ29&gt;=1.5,AQ29&lt;2.5),"ACEPTABLE",IF(AQ29&gt;=5,"INEXISTENTE","DÉBIL")))</f>
        <v>ACEPTABLE</v>
      </c>
      <c r="AS29" s="248">
        <f t="shared" ref="AS29" si="123">IF(R29=0,0,ROUND((R29*AQ29),0))</f>
        <v>8</v>
      </c>
      <c r="AT29" s="248" t="str">
        <f t="shared" ref="AT29" si="124">IF(AS29&gt;=36,"GRAVE", IF(AS29&lt;=10, "LEVE", "MODERADO"))</f>
        <v>LEVE</v>
      </c>
      <c r="AU29" s="251" t="s">
        <v>750</v>
      </c>
      <c r="AV29" s="267">
        <v>0</v>
      </c>
      <c r="AW29" s="227" t="s">
        <v>89</v>
      </c>
      <c r="AX29" s="227"/>
      <c r="AY29" s="183"/>
      <c r="AZ29" s="184"/>
      <c r="BA29" s="227"/>
    </row>
    <row r="30" spans="1:53" ht="51" customHeight="1" x14ac:dyDescent="0.2">
      <c r="A30" s="251"/>
      <c r="B30" s="251"/>
      <c r="C30" s="248"/>
      <c r="D30" s="251"/>
      <c r="E30" s="248"/>
      <c r="F30" s="251"/>
      <c r="G30" s="227"/>
      <c r="H30" s="227"/>
      <c r="I30" s="227"/>
      <c r="J30" s="251"/>
      <c r="K30" s="251"/>
      <c r="L30" s="251"/>
      <c r="M30" s="251"/>
      <c r="N30" s="251"/>
      <c r="O30" s="262"/>
      <c r="P30" s="251"/>
      <c r="Q30" s="262"/>
      <c r="R30" s="262"/>
      <c r="S30" s="182"/>
      <c r="T30" s="181">
        <f t="shared" si="19"/>
        <v>0</v>
      </c>
      <c r="U30" s="248"/>
      <c r="V30" s="248"/>
      <c r="W30" s="227"/>
      <c r="X30" s="251"/>
      <c r="Y30" s="249"/>
      <c r="Z30" s="226">
        <f t="shared" si="24"/>
        <v>0</v>
      </c>
      <c r="AA30" s="227"/>
      <c r="AB30" s="227"/>
      <c r="AC30" s="249"/>
      <c r="AD30" s="248"/>
      <c r="AE30" s="225">
        <f t="shared" si="27"/>
        <v>0</v>
      </c>
      <c r="AF30" s="227"/>
      <c r="AG30" s="227"/>
      <c r="AH30" s="249"/>
      <c r="AI30" s="248"/>
      <c r="AJ30" s="225">
        <f t="shared" si="30"/>
        <v>0</v>
      </c>
      <c r="AK30" s="227"/>
      <c r="AL30" s="227"/>
      <c r="AM30" s="249"/>
      <c r="AN30" s="248"/>
      <c r="AO30" s="225">
        <f t="shared" si="120"/>
        <v>0</v>
      </c>
      <c r="AP30" s="227"/>
      <c r="AQ30" s="248"/>
      <c r="AR30" s="248"/>
      <c r="AS30" s="248"/>
      <c r="AT30" s="248"/>
      <c r="AU30" s="251"/>
      <c r="AV30" s="267"/>
      <c r="AW30" s="227" t="s">
        <v>89</v>
      </c>
      <c r="AX30" s="227"/>
      <c r="AY30" s="183"/>
      <c r="AZ30" s="184"/>
      <c r="BA30" s="227"/>
    </row>
    <row r="31" spans="1:53" ht="51" customHeight="1" x14ac:dyDescent="0.2">
      <c r="A31" s="251"/>
      <c r="B31" s="251"/>
      <c r="C31" s="248"/>
      <c r="D31" s="251"/>
      <c r="E31" s="248"/>
      <c r="F31" s="251"/>
      <c r="G31" s="227"/>
      <c r="H31" s="227"/>
      <c r="I31" s="227"/>
      <c r="J31" s="251"/>
      <c r="K31" s="251"/>
      <c r="L31" s="251"/>
      <c r="M31" s="251"/>
      <c r="N31" s="251"/>
      <c r="O31" s="262"/>
      <c r="P31" s="251"/>
      <c r="Q31" s="262"/>
      <c r="R31" s="262"/>
      <c r="S31" s="182"/>
      <c r="T31" s="181">
        <f t="shared" si="19"/>
        <v>0</v>
      </c>
      <c r="U31" s="248"/>
      <c r="V31" s="248"/>
      <c r="W31" s="227"/>
      <c r="X31" s="251"/>
      <c r="Y31" s="249"/>
      <c r="Z31" s="226">
        <f t="shared" si="24"/>
        <v>0</v>
      </c>
      <c r="AA31" s="227"/>
      <c r="AB31" s="227"/>
      <c r="AC31" s="249"/>
      <c r="AD31" s="248"/>
      <c r="AE31" s="225">
        <f t="shared" si="27"/>
        <v>0</v>
      </c>
      <c r="AF31" s="227"/>
      <c r="AG31" s="227"/>
      <c r="AH31" s="249"/>
      <c r="AI31" s="248"/>
      <c r="AJ31" s="225">
        <f t="shared" si="30"/>
        <v>0</v>
      </c>
      <c r="AK31" s="227"/>
      <c r="AL31" s="227"/>
      <c r="AM31" s="249"/>
      <c r="AN31" s="248"/>
      <c r="AO31" s="225">
        <f t="shared" si="120"/>
        <v>0</v>
      </c>
      <c r="AP31" s="227"/>
      <c r="AQ31" s="248"/>
      <c r="AR31" s="248"/>
      <c r="AS31" s="248"/>
      <c r="AT31" s="248"/>
      <c r="AU31" s="251"/>
      <c r="AV31" s="267"/>
      <c r="AW31" s="227" t="s">
        <v>89</v>
      </c>
      <c r="AX31" s="227"/>
      <c r="AY31" s="183"/>
      <c r="AZ31" s="184"/>
      <c r="BA31" s="227"/>
    </row>
    <row r="32" spans="1:53" ht="51" customHeight="1" x14ac:dyDescent="0.2">
      <c r="A32" s="251">
        <v>8</v>
      </c>
      <c r="B32" s="251" t="s">
        <v>532</v>
      </c>
      <c r="C32" s="248" t="str">
        <f>+VLOOKUP(B32,$A$105:$B$143,2,0)</f>
        <v>FERNANDO NOREÑA JARAMILLO</v>
      </c>
      <c r="D32" s="251" t="s">
        <v>163</v>
      </c>
      <c r="E32" s="248" t="str">
        <f>IF(D32=$D$75,$E$75,IF(D32=$D$76,$E$76,IF(D32=$D$77,$E$77,IF(D32=$D$78,$E$78,IF(D32=$D$79,$E$79,IF(D32=$D$80,$E$80,IF(D32=$D$81,$E$81,IF(D32=$D$82,$E$82,IF(D32=$D$83,$E$83,IF(D32=$D$84,$E$84,IF(D32=VICERRECTORÍA_ACADÉMICA_,BF480,IF(D32=PLANEACIÓN_,BF482, IF(D32=_VICERRECTORÍA_INVESTIGACIONES_INNOVACIÓN_Y_EXTENSIÓN_,BF481,IF(D32=VICERRECTORÍA_ADMINISTRATIVA_FINANCIERA_,BF483,IF(D32=_VICERRECTORÍA_RESPONSABILIDAD_SOCIAL_Y_BIENESTAR_UNIVERSITARIO_,BF484," ")))))))))))))))</f>
        <v>Orientar el desarrollo de la Universidad mediante el direccionamiento estratégico y visión compartida de la comunidad universitaria, a fin de lograr los objetivos misionales.</v>
      </c>
      <c r="F32" s="251" t="s">
        <v>264</v>
      </c>
      <c r="G32" s="227" t="s">
        <v>260</v>
      </c>
      <c r="H32" s="227" t="s">
        <v>35</v>
      </c>
      <c r="I32" s="182" t="s">
        <v>720</v>
      </c>
      <c r="J32" s="251" t="s">
        <v>109</v>
      </c>
      <c r="K32" s="251" t="s">
        <v>727</v>
      </c>
      <c r="L32" s="251" t="s">
        <v>728</v>
      </c>
      <c r="M32" s="251" t="s">
        <v>733</v>
      </c>
      <c r="N32" s="251" t="s">
        <v>145</v>
      </c>
      <c r="O32" s="262">
        <f t="shared" ref="O32" si="125">IF(N32="ALTA",5,IF(N32="MEDIO ALTA",4,IF(N32="MEDIA",3,IF(N32="MEDIO BAJA",2,IF(N32="BAJA",1,0)))))</f>
        <v>5</v>
      </c>
      <c r="P32" s="251" t="s">
        <v>208</v>
      </c>
      <c r="Q32" s="262">
        <f t="shared" ref="Q32" si="126">IF(P32="ALTO",5,IF(P32="MEDIO-ALTO",4,IF(P32="MEDIO",3,IF(P32="MEDIO-BAJO",2,IF(P32="BAJO",1,0)))))</f>
        <v>2</v>
      </c>
      <c r="R32" s="262">
        <f t="shared" ref="R32" si="127">Q32*O32</f>
        <v>10</v>
      </c>
      <c r="S32" s="182" t="s">
        <v>315</v>
      </c>
      <c r="T32" s="181">
        <f t="shared" si="19"/>
        <v>1</v>
      </c>
      <c r="U32" s="248">
        <f t="shared" ref="U32" si="128">ROUND(AVERAGEIF(T32:T34,"&gt;0"),0)</f>
        <v>2</v>
      </c>
      <c r="V32" s="248">
        <f t="shared" ref="V32" si="129">U32*0.6</f>
        <v>1.2</v>
      </c>
      <c r="W32" s="227" t="s">
        <v>736</v>
      </c>
      <c r="X32" s="251">
        <f t="shared" ref="X32" si="130">IF(S32="No_existen",5*$X$10,Y32*$X$10)</f>
        <v>0.15000000000000002</v>
      </c>
      <c r="Y32" s="249">
        <f t="shared" ref="Y32" si="131">ROUND(AVERAGEIF(Z32:Z34,"&gt;0"),0)</f>
        <v>3</v>
      </c>
      <c r="Z32" s="226">
        <f t="shared" si="24"/>
        <v>4</v>
      </c>
      <c r="AA32" s="227" t="s">
        <v>318</v>
      </c>
      <c r="AB32" s="227"/>
      <c r="AC32" s="249">
        <f t="shared" ref="AC32" si="132">IF(S32="No_existen",5*$AC$10,AD32*$AC$10)</f>
        <v>0.15</v>
      </c>
      <c r="AD32" s="248">
        <f t="shared" ref="AD32" si="133">ROUND(AVERAGEIF(AE32:AE34,"&gt;0"),0)</f>
        <v>1</v>
      </c>
      <c r="AE32" s="225">
        <f t="shared" si="27"/>
        <v>1</v>
      </c>
      <c r="AF32" s="227" t="s">
        <v>295</v>
      </c>
      <c r="AG32" s="227" t="s">
        <v>742</v>
      </c>
      <c r="AH32" s="249">
        <f t="shared" ref="AH32" si="134">IF(S32="No_existen",5*$AH$10,AI32*$AH$10)</f>
        <v>0.1</v>
      </c>
      <c r="AI32" s="248">
        <f t="shared" ref="AI32" si="135">ROUND(AVERAGEIF(AJ32:AJ34,"&gt;0"),0)</f>
        <v>1</v>
      </c>
      <c r="AJ32" s="225">
        <f t="shared" si="30"/>
        <v>1</v>
      </c>
      <c r="AK32" s="227" t="s">
        <v>292</v>
      </c>
      <c r="AL32" s="227" t="s">
        <v>299</v>
      </c>
      <c r="AM32" s="249">
        <f t="shared" ref="AM32" si="136">IF(S32="No_existen",5*$AM$10,AN32*$AM$10)</f>
        <v>0.1</v>
      </c>
      <c r="AN32" s="248">
        <f t="shared" ref="AN32" si="137">ROUND(AVERAGEIF(AO32:AO34,"&gt;0"),0)</f>
        <v>1</v>
      </c>
      <c r="AO32" s="225">
        <f t="shared" si="120"/>
        <v>1</v>
      </c>
      <c r="AP32" s="227" t="s">
        <v>566</v>
      </c>
      <c r="AQ32" s="248">
        <f t="shared" ref="AQ32" si="138">ROUND(AVERAGE(U32,Y32,AD32,AI32,AN32),0)</f>
        <v>2</v>
      </c>
      <c r="AR32" s="248" t="str">
        <f t="shared" ref="AR32" si="139">IF(AQ32&lt;1.5,"FUERTE",IF(AND(AQ32&gt;=1.5,AQ32&lt;2.5),"ACEPTABLE",IF(AQ32&gt;=5,"INEXISTENTE","DÉBIL")))</f>
        <v>ACEPTABLE</v>
      </c>
      <c r="AS32" s="248">
        <f t="shared" ref="AS32" si="140">IF(R32=0,0,ROUND((R32*AQ32),0))</f>
        <v>20</v>
      </c>
      <c r="AT32" s="248" t="str">
        <f t="shared" ref="AT32" si="141">IF(AS32&gt;=36,"GRAVE", IF(AS32&lt;=10, "LEVE", "MODERADO"))</f>
        <v>MODERADO</v>
      </c>
      <c r="AU32" s="251" t="s">
        <v>747</v>
      </c>
      <c r="AV32" s="252" t="s">
        <v>748</v>
      </c>
      <c r="AW32" s="227" t="s">
        <v>90</v>
      </c>
      <c r="AX32" s="227" t="s">
        <v>751</v>
      </c>
      <c r="AY32" s="184">
        <v>45611</v>
      </c>
      <c r="AZ32" s="184"/>
      <c r="BA32" s="227"/>
    </row>
    <row r="33" spans="1:53" ht="51" customHeight="1" x14ac:dyDescent="0.2">
      <c r="A33" s="251"/>
      <c r="B33" s="251"/>
      <c r="C33" s="248"/>
      <c r="D33" s="251"/>
      <c r="E33" s="248"/>
      <c r="F33" s="251"/>
      <c r="G33" s="227" t="s">
        <v>260</v>
      </c>
      <c r="H33" s="227" t="s">
        <v>34</v>
      </c>
      <c r="I33" s="182" t="s">
        <v>721</v>
      </c>
      <c r="J33" s="251"/>
      <c r="K33" s="251"/>
      <c r="L33" s="251"/>
      <c r="M33" s="251"/>
      <c r="N33" s="251"/>
      <c r="O33" s="262"/>
      <c r="P33" s="251"/>
      <c r="Q33" s="262"/>
      <c r="R33" s="262"/>
      <c r="S33" s="182" t="s">
        <v>315</v>
      </c>
      <c r="T33" s="181">
        <f t="shared" si="19"/>
        <v>1</v>
      </c>
      <c r="U33" s="248"/>
      <c r="V33" s="248"/>
      <c r="W33" s="227" t="s">
        <v>737</v>
      </c>
      <c r="X33" s="251"/>
      <c r="Y33" s="249"/>
      <c r="Z33" s="226">
        <f t="shared" si="24"/>
        <v>2</v>
      </c>
      <c r="AA33" s="227" t="s">
        <v>319</v>
      </c>
      <c r="AB33" s="227"/>
      <c r="AC33" s="249"/>
      <c r="AD33" s="248"/>
      <c r="AE33" s="225">
        <f t="shared" si="27"/>
        <v>1</v>
      </c>
      <c r="AF33" s="227" t="s">
        <v>295</v>
      </c>
      <c r="AG33" s="227" t="s">
        <v>743</v>
      </c>
      <c r="AH33" s="249"/>
      <c r="AI33" s="248"/>
      <c r="AJ33" s="225">
        <f t="shared" si="30"/>
        <v>1</v>
      </c>
      <c r="AK33" s="227" t="s">
        <v>292</v>
      </c>
      <c r="AL33" s="227" t="s">
        <v>299</v>
      </c>
      <c r="AM33" s="249"/>
      <c r="AN33" s="248"/>
      <c r="AO33" s="225">
        <f t="shared" si="120"/>
        <v>1</v>
      </c>
      <c r="AP33" s="227" t="s">
        <v>566</v>
      </c>
      <c r="AQ33" s="248"/>
      <c r="AR33" s="248"/>
      <c r="AS33" s="248"/>
      <c r="AT33" s="248"/>
      <c r="AU33" s="251"/>
      <c r="AV33" s="251"/>
      <c r="AW33" s="227" t="s">
        <v>90</v>
      </c>
      <c r="AX33" s="227" t="s">
        <v>752</v>
      </c>
      <c r="AY33" s="184">
        <v>45611</v>
      </c>
      <c r="AZ33" s="184"/>
      <c r="BA33" s="227"/>
    </row>
    <row r="34" spans="1:53" ht="51" customHeight="1" x14ac:dyDescent="0.2">
      <c r="A34" s="251"/>
      <c r="B34" s="251"/>
      <c r="C34" s="248"/>
      <c r="D34" s="251"/>
      <c r="E34" s="248"/>
      <c r="F34" s="251"/>
      <c r="G34" s="227" t="s">
        <v>260</v>
      </c>
      <c r="H34" s="227" t="s">
        <v>37</v>
      </c>
      <c r="I34" s="182" t="s">
        <v>722</v>
      </c>
      <c r="J34" s="251"/>
      <c r="K34" s="251"/>
      <c r="L34" s="251"/>
      <c r="M34" s="251"/>
      <c r="N34" s="251"/>
      <c r="O34" s="262"/>
      <c r="P34" s="251"/>
      <c r="Q34" s="262"/>
      <c r="R34" s="262"/>
      <c r="S34" s="182" t="s">
        <v>386</v>
      </c>
      <c r="T34" s="181">
        <f t="shared" si="19"/>
        <v>4</v>
      </c>
      <c r="U34" s="248"/>
      <c r="V34" s="248"/>
      <c r="W34" s="227" t="s">
        <v>738</v>
      </c>
      <c r="X34" s="251"/>
      <c r="Y34" s="249"/>
      <c r="Z34" s="226">
        <f t="shared" si="24"/>
        <v>4</v>
      </c>
      <c r="AA34" s="227" t="s">
        <v>318</v>
      </c>
      <c r="AB34" s="227"/>
      <c r="AC34" s="249"/>
      <c r="AD34" s="248"/>
      <c r="AE34" s="225">
        <f t="shared" si="27"/>
        <v>1</v>
      </c>
      <c r="AF34" s="227" t="s">
        <v>295</v>
      </c>
      <c r="AG34" s="227" t="s">
        <v>742</v>
      </c>
      <c r="AH34" s="249"/>
      <c r="AI34" s="248"/>
      <c r="AJ34" s="225">
        <f t="shared" si="30"/>
        <v>1</v>
      </c>
      <c r="AK34" s="227" t="s">
        <v>292</v>
      </c>
      <c r="AL34" s="227" t="s">
        <v>303</v>
      </c>
      <c r="AM34" s="249"/>
      <c r="AN34" s="248"/>
      <c r="AO34" s="225">
        <f t="shared" si="120"/>
        <v>1</v>
      </c>
      <c r="AP34" s="227" t="s">
        <v>566</v>
      </c>
      <c r="AQ34" s="248"/>
      <c r="AR34" s="248"/>
      <c r="AS34" s="248"/>
      <c r="AT34" s="248"/>
      <c r="AU34" s="251"/>
      <c r="AV34" s="251"/>
      <c r="AW34" s="227" t="s">
        <v>90</v>
      </c>
      <c r="AX34" s="227" t="s">
        <v>753</v>
      </c>
      <c r="AY34" s="183">
        <v>45657</v>
      </c>
      <c r="AZ34" s="184"/>
      <c r="BA34" s="227"/>
    </row>
    <row r="35" spans="1:53" ht="51" customHeight="1" x14ac:dyDescent="0.2">
      <c r="A35" s="251">
        <v>9</v>
      </c>
      <c r="B35" s="251" t="s">
        <v>532</v>
      </c>
      <c r="C35" s="248" t="str">
        <f>+VLOOKUP(B35,$A$105:$B$143,2,0)</f>
        <v>FERNANDO NOREÑA JARAMILLO</v>
      </c>
      <c r="D35" s="251" t="s">
        <v>167</v>
      </c>
      <c r="E35" s="248" t="str">
        <f>IF(D35=$D$75,$E$75,IF(D35=$D$76,$E$76,IF(D35=$D$77,$E$77,IF(D35=$D$78,$E$78,IF(D35=$D$79,$E$79,IF(D35=$D$80,$E$80,IF(D35=$D$81,$E$81,IF(D35=$D$82,$E$82,IF(D35=$D$83,$E$83,IF(D35=$D$84,$E$84,IF(D35=VICERRECTORÍA_ACADÉMICA_,BF483,IF(D35=PLANEACIÓN_,BF485, IF(D35=_VICERRECTORÍA_INVESTIGACIONES_INNOVACIÓN_Y_EXTENSIÓN_,BF484,IF(D35=VICERRECTORÍA_ADMINISTRATIVA_FINANCIERA_,BF486,IF(D35=_VICERRECTORÍA_RESPONSABILIDAD_SOCIAL_Y_BIENESTAR_UNIVERSITARIO_,BF487," ")))))))))))))))</f>
        <v>Promover y facilitar la interacción con la sociedad contribuyendo a la satisfacción de sus demandas, mediante servicios especializados, programas de educación continuada y de proyección social.</v>
      </c>
      <c r="F35" s="251" t="s">
        <v>264</v>
      </c>
      <c r="G35" s="227" t="s">
        <v>260</v>
      </c>
      <c r="H35" s="227" t="s">
        <v>37</v>
      </c>
      <c r="I35" s="227" t="s">
        <v>723</v>
      </c>
      <c r="J35" s="251" t="s">
        <v>105</v>
      </c>
      <c r="K35" s="251" t="s">
        <v>729</v>
      </c>
      <c r="L35" s="251" t="s">
        <v>730</v>
      </c>
      <c r="M35" s="265" t="s">
        <v>734</v>
      </c>
      <c r="N35" s="251" t="s">
        <v>104</v>
      </c>
      <c r="O35" s="262">
        <f t="shared" ref="O35" si="142">IF(N35="ALTA",5,IF(N35="MEDIO ALTA",4,IF(N35="MEDIA",3,IF(N35="MEDIO BAJA",2,IF(N35="BAJA",1,0)))))</f>
        <v>3</v>
      </c>
      <c r="P35" s="251" t="s">
        <v>141</v>
      </c>
      <c r="Q35" s="262">
        <f t="shared" ref="Q35" si="143">IF(P35="ALTO",5,IF(P35="MEDIO-ALTO",4,IF(P35="MEDIO",3,IF(P35="MEDIO-BAJO",2,IF(P35="BAJO",1,0)))))</f>
        <v>1</v>
      </c>
      <c r="R35" s="262">
        <f t="shared" ref="R35" si="144">Q35*O35</f>
        <v>3</v>
      </c>
      <c r="S35" s="182" t="s">
        <v>315</v>
      </c>
      <c r="T35" s="181">
        <f t="shared" si="19"/>
        <v>1</v>
      </c>
      <c r="U35" s="248">
        <f t="shared" ref="U35" si="145">ROUND(AVERAGEIF(T35:T37,"&gt;0"),0)</f>
        <v>1</v>
      </c>
      <c r="V35" s="248">
        <f t="shared" ref="V35" si="146">U35*0.6</f>
        <v>0.6</v>
      </c>
      <c r="W35" s="227" t="s">
        <v>739</v>
      </c>
      <c r="X35" s="251">
        <f t="shared" ref="X35" si="147">IF(S35="No_existen",5*$X$10,Y35*$X$10)</f>
        <v>0.2</v>
      </c>
      <c r="Y35" s="249">
        <f t="shared" ref="Y35" si="148">ROUND(AVERAGEIF(Z35:Z37,"&gt;0"),0)</f>
        <v>4</v>
      </c>
      <c r="Z35" s="226">
        <f t="shared" si="24"/>
        <v>4</v>
      </c>
      <c r="AA35" s="227" t="s">
        <v>318</v>
      </c>
      <c r="AB35" s="227"/>
      <c r="AC35" s="249">
        <f t="shared" ref="AC35" si="149">IF(S35="No_existen",5*$AC$10,AD35*$AC$10)</f>
        <v>0.15</v>
      </c>
      <c r="AD35" s="248">
        <f t="shared" ref="AD35" si="150">ROUND(AVERAGEIF(AE35:AE37,"&gt;0"),0)</f>
        <v>1</v>
      </c>
      <c r="AE35" s="225">
        <f t="shared" si="27"/>
        <v>1</v>
      </c>
      <c r="AF35" s="227" t="s">
        <v>295</v>
      </c>
      <c r="AG35" s="227" t="s">
        <v>744</v>
      </c>
      <c r="AH35" s="249">
        <f t="shared" ref="AH35" si="151">IF(S35="No_existen",5*$AH$10,AI35*$AH$10)</f>
        <v>0.1</v>
      </c>
      <c r="AI35" s="248">
        <f t="shared" ref="AI35" si="152">ROUND(AVERAGEIF(AJ35:AJ37,"&gt;0"),0)</f>
        <v>1</v>
      </c>
      <c r="AJ35" s="225">
        <f t="shared" si="30"/>
        <v>1</v>
      </c>
      <c r="AK35" s="227" t="s">
        <v>292</v>
      </c>
      <c r="AL35" s="227" t="s">
        <v>306</v>
      </c>
      <c r="AM35" s="249">
        <f t="shared" ref="AM35" si="153">IF(S35="No_existen",5*$AM$10,AN35*$AM$10)</f>
        <v>0.30000000000000004</v>
      </c>
      <c r="AN35" s="248">
        <f t="shared" ref="AN35" si="154">ROUND(AVERAGEIF(AO35:AO37,"&gt;0"),0)</f>
        <v>3</v>
      </c>
      <c r="AO35" s="225">
        <f t="shared" ref="AO35:AO37" si="155">IF(AP35="Preventivo",1,IF(AP35="Detectivo",4, IF(S35="No_existen",5,0)))</f>
        <v>4</v>
      </c>
      <c r="AP35" s="227" t="s">
        <v>565</v>
      </c>
      <c r="AQ35" s="248">
        <f t="shared" ref="AQ35" si="156">ROUND(AVERAGE(U35,Y35,AD35,AI35,AN35),0)</f>
        <v>2</v>
      </c>
      <c r="AR35" s="248" t="str">
        <f t="shared" ref="AR35" si="157">IF(AQ35&lt;1.5,"FUERTE",IF(AND(AQ35&gt;=1.5,AQ35&lt;2.5),"ACEPTABLE",IF(AQ35&gt;=5,"INEXISTENTE","DÉBIL")))</f>
        <v>ACEPTABLE</v>
      </c>
      <c r="AS35" s="248">
        <f t="shared" ref="AS35" si="158">IF(R35=0,0,ROUND((R35*AQ35),0))</f>
        <v>6</v>
      </c>
      <c r="AT35" s="248" t="str">
        <f t="shared" ref="AT35" si="159">IF(AS35&gt;=36,"GRAVE", IF(AS35&lt;=10, "LEVE", "MODERADO"))</f>
        <v>LEVE</v>
      </c>
      <c r="AU35" s="265" t="s">
        <v>749</v>
      </c>
      <c r="AV35" s="266">
        <v>0.8</v>
      </c>
      <c r="AW35" s="227" t="s">
        <v>89</v>
      </c>
      <c r="AX35" s="227"/>
      <c r="AY35" s="183"/>
      <c r="AZ35" s="184"/>
      <c r="BA35" s="227"/>
    </row>
    <row r="36" spans="1:53" ht="51" customHeight="1" x14ac:dyDescent="0.2">
      <c r="A36" s="251"/>
      <c r="B36" s="251"/>
      <c r="C36" s="248"/>
      <c r="D36" s="251"/>
      <c r="E36" s="248"/>
      <c r="F36" s="251"/>
      <c r="G36" s="227" t="s">
        <v>260</v>
      </c>
      <c r="H36" s="227" t="s">
        <v>34</v>
      </c>
      <c r="I36" s="227" t="s">
        <v>724</v>
      </c>
      <c r="J36" s="251"/>
      <c r="K36" s="251"/>
      <c r="L36" s="251"/>
      <c r="M36" s="265"/>
      <c r="N36" s="251"/>
      <c r="O36" s="262"/>
      <c r="P36" s="251"/>
      <c r="Q36" s="262"/>
      <c r="R36" s="262"/>
      <c r="S36" s="182" t="s">
        <v>315</v>
      </c>
      <c r="T36" s="181">
        <f t="shared" si="19"/>
        <v>1</v>
      </c>
      <c r="U36" s="248"/>
      <c r="V36" s="248"/>
      <c r="W36" s="227" t="s">
        <v>740</v>
      </c>
      <c r="X36" s="251"/>
      <c r="Y36" s="249"/>
      <c r="Z36" s="226">
        <f t="shared" si="24"/>
        <v>4</v>
      </c>
      <c r="AA36" s="227" t="s">
        <v>318</v>
      </c>
      <c r="AB36" s="227"/>
      <c r="AC36" s="249"/>
      <c r="AD36" s="248"/>
      <c r="AE36" s="225">
        <f t="shared" si="27"/>
        <v>1</v>
      </c>
      <c r="AF36" s="227" t="s">
        <v>295</v>
      </c>
      <c r="AG36" s="227" t="s">
        <v>745</v>
      </c>
      <c r="AH36" s="249"/>
      <c r="AI36" s="248"/>
      <c r="AJ36" s="225">
        <f t="shared" si="30"/>
        <v>1</v>
      </c>
      <c r="AK36" s="227" t="s">
        <v>292</v>
      </c>
      <c r="AL36" s="227" t="s">
        <v>305</v>
      </c>
      <c r="AM36" s="249"/>
      <c r="AN36" s="248"/>
      <c r="AO36" s="225">
        <f t="shared" si="155"/>
        <v>1</v>
      </c>
      <c r="AP36" s="227" t="s">
        <v>566</v>
      </c>
      <c r="AQ36" s="248"/>
      <c r="AR36" s="248"/>
      <c r="AS36" s="248"/>
      <c r="AT36" s="248"/>
      <c r="AU36" s="265"/>
      <c r="AV36" s="265"/>
      <c r="AW36" s="227" t="s">
        <v>89</v>
      </c>
      <c r="AX36" s="227"/>
      <c r="AY36" s="183"/>
      <c r="AZ36" s="184"/>
      <c r="BA36" s="227"/>
    </row>
    <row r="37" spans="1:53" ht="51" customHeight="1" x14ac:dyDescent="0.2">
      <c r="A37" s="251"/>
      <c r="B37" s="251"/>
      <c r="C37" s="248"/>
      <c r="D37" s="251"/>
      <c r="E37" s="248"/>
      <c r="F37" s="251"/>
      <c r="G37" s="227" t="s">
        <v>261</v>
      </c>
      <c r="H37" s="227" t="s">
        <v>41</v>
      </c>
      <c r="I37" s="227" t="s">
        <v>725</v>
      </c>
      <c r="J37" s="251"/>
      <c r="K37" s="251"/>
      <c r="L37" s="251"/>
      <c r="M37" s="265"/>
      <c r="N37" s="251"/>
      <c r="O37" s="262"/>
      <c r="P37" s="251"/>
      <c r="Q37" s="262"/>
      <c r="R37" s="262"/>
      <c r="S37" s="182"/>
      <c r="T37" s="181">
        <f t="shared" si="19"/>
        <v>0</v>
      </c>
      <c r="U37" s="248"/>
      <c r="V37" s="248"/>
      <c r="W37" s="227"/>
      <c r="X37" s="251"/>
      <c r="Y37" s="249"/>
      <c r="Z37" s="226">
        <f t="shared" si="24"/>
        <v>0</v>
      </c>
      <c r="AA37" s="227"/>
      <c r="AB37" s="227"/>
      <c r="AC37" s="249"/>
      <c r="AD37" s="248"/>
      <c r="AE37" s="225">
        <f t="shared" si="27"/>
        <v>0</v>
      </c>
      <c r="AF37" s="227"/>
      <c r="AG37" s="227"/>
      <c r="AH37" s="249"/>
      <c r="AI37" s="248"/>
      <c r="AJ37" s="225">
        <f t="shared" si="30"/>
        <v>0</v>
      </c>
      <c r="AK37" s="227"/>
      <c r="AL37" s="227"/>
      <c r="AM37" s="249"/>
      <c r="AN37" s="248"/>
      <c r="AO37" s="225">
        <f t="shared" si="155"/>
        <v>0</v>
      </c>
      <c r="AP37" s="227"/>
      <c r="AQ37" s="248"/>
      <c r="AR37" s="248"/>
      <c r="AS37" s="248"/>
      <c r="AT37" s="248"/>
      <c r="AU37" s="265"/>
      <c r="AV37" s="265"/>
      <c r="AW37" s="227" t="s">
        <v>89</v>
      </c>
      <c r="AX37" s="227"/>
      <c r="AY37" s="183"/>
      <c r="AZ37" s="184"/>
      <c r="BA37" s="227"/>
    </row>
    <row r="38" spans="1:53" ht="51" customHeight="1" x14ac:dyDescent="0.2">
      <c r="A38" s="251">
        <v>10</v>
      </c>
      <c r="B38" s="251" t="s">
        <v>179</v>
      </c>
      <c r="C38" s="248" t="str">
        <f>+VLOOKUP(B38,$A$105:$B$143,2,0)</f>
        <v>CARLOS FERNANDO CASTAÑO MONTOYA</v>
      </c>
      <c r="D38" s="251" t="s">
        <v>162</v>
      </c>
      <c r="E38" s="248" t="str">
        <f>IF(D38=$D$75,$E$75,IF(D38=$D$76,$E$76,IF(D38=$D$77,$E$77,IF(D38=$D$78,$E$78,IF(D38=$D$79,$E$79,IF(D38=$D$80,$E$80,IF(D38=$D$81,$E$81,IF(D38=$D$82,$E$82,IF(D38=$D$83,$E$83,IF(D38=$D$84,$E$84,IF(D38=VICERRECTORÍA_ACADÉMICA_,$BF$75,IF(D38=PLANEACIÓN_,$BF$77, IF(D38=_VICERRECTORÍA_INVESTIGACIONES_INNOVACIÓN_Y_EXTENSIÓN_,$BF$76,IF(D38=VICERRECTORÍA_ADMINISTRATIVA_FINANCIERA_,$BF$78,IF(D38=_VICERRECTORÍA_RESPONSABILIDAD_SOCIAL_Y_BIENESTAR_UNIVERSITARIO_,$BF$79," ")))))))))))))))</f>
        <v>Administrar y ejecutar los recursos de la institución generando en los procesos mayor eficiencia y eficacia para dar una respuesta oportuna a los servicios demandados en el cumplimiento de las funciones misionales.</v>
      </c>
      <c r="F38" s="251" t="s">
        <v>264</v>
      </c>
      <c r="G38" s="227" t="s">
        <v>260</v>
      </c>
      <c r="H38" s="227" t="s">
        <v>37</v>
      </c>
      <c r="I38" s="227" t="s">
        <v>624</v>
      </c>
      <c r="J38" s="251" t="s">
        <v>109</v>
      </c>
      <c r="K38" s="251" t="s">
        <v>628</v>
      </c>
      <c r="L38" s="251" t="s">
        <v>629</v>
      </c>
      <c r="M38" s="251" t="s">
        <v>630</v>
      </c>
      <c r="N38" s="251" t="s">
        <v>127</v>
      </c>
      <c r="O38" s="262">
        <f t="shared" ref="O38" si="160">IF(N38="ALTA",5,IF(N38="MEDIO ALTA",4,IF(N38="MEDIA",3,IF(N38="MEDIO BAJA",2,IF(N38="BAJA",1,0)))))</f>
        <v>1</v>
      </c>
      <c r="P38" s="251" t="s">
        <v>139</v>
      </c>
      <c r="Q38" s="262">
        <f t="shared" ref="Q38" si="161">IF(P38="ALTO",5,IF(P38="MEDIO-ALTO",4,IF(P38="MEDIO",3,IF(P38="MEDIO-BAJO",2,IF(P38="BAJO",1,0)))))</f>
        <v>5</v>
      </c>
      <c r="R38" s="262">
        <f t="shared" ref="R38" si="162">Q38*O38</f>
        <v>5</v>
      </c>
      <c r="S38" s="182" t="s">
        <v>315</v>
      </c>
      <c r="T38" s="181">
        <f t="shared" si="19"/>
        <v>1</v>
      </c>
      <c r="U38" s="248">
        <f t="shared" ref="U38" si="163">ROUND(AVERAGEIF(T38:T40,"&gt;0"),0)</f>
        <v>1</v>
      </c>
      <c r="V38" s="248">
        <f t="shared" ref="V38" si="164">U38*0.6</f>
        <v>0.6</v>
      </c>
      <c r="W38" s="185" t="s">
        <v>634</v>
      </c>
      <c r="X38" s="251">
        <f t="shared" ref="X38" si="165">IF(S38="No_existen",5*$X$10,Y38*$X$10)</f>
        <v>0.05</v>
      </c>
      <c r="Y38" s="249">
        <f t="shared" ref="Y38" si="166">ROUND(AVERAGEIF(Z38:Z40,"&gt;0"),0)</f>
        <v>1</v>
      </c>
      <c r="Z38" s="226">
        <f t="shared" si="24"/>
        <v>2</v>
      </c>
      <c r="AA38" s="227" t="s">
        <v>319</v>
      </c>
      <c r="AB38" s="227"/>
      <c r="AC38" s="249">
        <f t="shared" ref="AC38" si="167">IF(S38="No_existen",5*$AC$10,AD38*$AC$10)</f>
        <v>0.15</v>
      </c>
      <c r="AD38" s="248">
        <f t="shared" ref="AD38" si="168">ROUND(AVERAGEIF(AE38:AE40,"&gt;0"),0)</f>
        <v>1</v>
      </c>
      <c r="AE38" s="225">
        <f t="shared" si="27"/>
        <v>1</v>
      </c>
      <c r="AF38" s="227" t="s">
        <v>295</v>
      </c>
      <c r="AG38" s="227" t="s">
        <v>639</v>
      </c>
      <c r="AH38" s="249">
        <f t="shared" ref="AH38" si="169">IF(S38="No_existen",5*$AH$10,AI38*$AH$10)</f>
        <v>0.1</v>
      </c>
      <c r="AI38" s="248">
        <f t="shared" ref="AI38" si="170">ROUND(AVERAGEIF(AJ38:AJ40,"&gt;0"),0)</f>
        <v>1</v>
      </c>
      <c r="AJ38" s="225">
        <f t="shared" si="30"/>
        <v>1</v>
      </c>
      <c r="AK38" s="227" t="s">
        <v>292</v>
      </c>
      <c r="AL38" s="227" t="s">
        <v>299</v>
      </c>
      <c r="AM38" s="249">
        <f t="shared" ref="AM38" si="171">IF(S38="No_existen",5*$AM$10,AN38*$AM$10)</f>
        <v>0.1</v>
      </c>
      <c r="AN38" s="248">
        <f t="shared" ref="AN38" si="172">ROUND(AVERAGEIF(AO38:AO40,"&gt;0"),0)</f>
        <v>1</v>
      </c>
      <c r="AO38" s="225">
        <f t="shared" ref="AO38:AO58" si="173">IF(AP38="Preventivo",1,IF(AP38="Detectivo",4, IF(S38="No_existen",5,0)))</f>
        <v>1</v>
      </c>
      <c r="AP38" s="227" t="s">
        <v>566</v>
      </c>
      <c r="AQ38" s="248">
        <f t="shared" ref="AQ38" si="174">ROUND(AVERAGE(U38,Y38,AD38,AI38,AN38),0)</f>
        <v>1</v>
      </c>
      <c r="AR38" s="248" t="str">
        <f t="shared" ref="AR38" si="175">IF(AQ38&lt;1.5,"FUERTE",IF(AND(AQ38&gt;=1.5,AQ38&lt;2.5),"ACEPTABLE",IF(AQ38&gt;=5,"INEXISTENTE","DÉBIL")))</f>
        <v>FUERTE</v>
      </c>
      <c r="AS38" s="248">
        <f t="shared" ref="AS38" si="176">IF(R38=0,0,ROUND((R38*AQ38),0))</f>
        <v>5</v>
      </c>
      <c r="AT38" s="248" t="str">
        <f t="shared" ref="AT38" si="177">IF(AS38&gt;=36,"GRAVE", IF(AS38&lt;=10, "LEVE", "MODERADO"))</f>
        <v>LEVE</v>
      </c>
      <c r="AU38" s="251" t="s">
        <v>642</v>
      </c>
      <c r="AV38" s="251">
        <v>0</v>
      </c>
      <c r="AW38" s="227" t="s">
        <v>89</v>
      </c>
      <c r="AX38" s="227"/>
      <c r="AY38" s="183"/>
      <c r="AZ38" s="184"/>
      <c r="BA38" s="227"/>
    </row>
    <row r="39" spans="1:53" ht="51" customHeight="1" x14ac:dyDescent="0.2">
      <c r="A39" s="251"/>
      <c r="B39" s="251"/>
      <c r="C39" s="248"/>
      <c r="D39" s="251"/>
      <c r="E39" s="248"/>
      <c r="F39" s="251"/>
      <c r="G39" s="227" t="s">
        <v>260</v>
      </c>
      <c r="H39" s="227" t="s">
        <v>34</v>
      </c>
      <c r="I39" s="227" t="s">
        <v>625</v>
      </c>
      <c r="J39" s="251"/>
      <c r="K39" s="251"/>
      <c r="L39" s="251"/>
      <c r="M39" s="251"/>
      <c r="N39" s="251"/>
      <c r="O39" s="262"/>
      <c r="P39" s="251"/>
      <c r="Q39" s="262"/>
      <c r="R39" s="262"/>
      <c r="S39" s="182" t="s">
        <v>315</v>
      </c>
      <c r="T39" s="181">
        <f t="shared" si="19"/>
        <v>1</v>
      </c>
      <c r="U39" s="248"/>
      <c r="V39" s="248"/>
      <c r="W39" s="185" t="s">
        <v>635</v>
      </c>
      <c r="X39" s="251"/>
      <c r="Y39" s="249"/>
      <c r="Z39" s="226">
        <f t="shared" si="24"/>
        <v>1</v>
      </c>
      <c r="AA39" s="227" t="s">
        <v>320</v>
      </c>
      <c r="AB39" s="227"/>
      <c r="AC39" s="249"/>
      <c r="AD39" s="248"/>
      <c r="AE39" s="225">
        <f t="shared" si="27"/>
        <v>1</v>
      </c>
      <c r="AF39" s="227" t="s">
        <v>295</v>
      </c>
      <c r="AG39" s="227" t="s">
        <v>640</v>
      </c>
      <c r="AH39" s="249"/>
      <c r="AI39" s="248"/>
      <c r="AJ39" s="225">
        <f t="shared" si="30"/>
        <v>1</v>
      </c>
      <c r="AK39" s="227" t="s">
        <v>292</v>
      </c>
      <c r="AL39" s="227" t="s">
        <v>303</v>
      </c>
      <c r="AM39" s="249"/>
      <c r="AN39" s="248"/>
      <c r="AO39" s="225">
        <f t="shared" si="173"/>
        <v>1</v>
      </c>
      <c r="AP39" s="227" t="s">
        <v>566</v>
      </c>
      <c r="AQ39" s="248"/>
      <c r="AR39" s="248"/>
      <c r="AS39" s="248"/>
      <c r="AT39" s="248"/>
      <c r="AU39" s="251"/>
      <c r="AV39" s="251"/>
      <c r="AW39" s="227" t="s">
        <v>89</v>
      </c>
      <c r="AX39" s="227"/>
      <c r="AY39" s="183"/>
      <c r="AZ39" s="184"/>
      <c r="BA39" s="227"/>
    </row>
    <row r="40" spans="1:53" ht="51" customHeight="1" x14ac:dyDescent="0.2">
      <c r="A40" s="251"/>
      <c r="B40" s="251"/>
      <c r="C40" s="248"/>
      <c r="D40" s="251"/>
      <c r="E40" s="248"/>
      <c r="F40" s="251"/>
      <c r="G40" s="227" t="s">
        <v>261</v>
      </c>
      <c r="H40" s="227" t="s">
        <v>225</v>
      </c>
      <c r="I40" s="227" t="s">
        <v>626</v>
      </c>
      <c r="J40" s="251"/>
      <c r="K40" s="251"/>
      <c r="L40" s="251"/>
      <c r="M40" s="251"/>
      <c r="N40" s="251"/>
      <c r="O40" s="262"/>
      <c r="P40" s="251"/>
      <c r="Q40" s="262"/>
      <c r="R40" s="262"/>
      <c r="S40" s="182" t="s">
        <v>315</v>
      </c>
      <c r="T40" s="181">
        <f t="shared" si="19"/>
        <v>1</v>
      </c>
      <c r="U40" s="248"/>
      <c r="V40" s="248"/>
      <c r="W40" s="185" t="s">
        <v>636</v>
      </c>
      <c r="X40" s="251"/>
      <c r="Y40" s="249"/>
      <c r="Z40" s="226">
        <f t="shared" si="24"/>
        <v>1</v>
      </c>
      <c r="AA40" s="227" t="s">
        <v>320</v>
      </c>
      <c r="AB40" s="227"/>
      <c r="AC40" s="249"/>
      <c r="AD40" s="248"/>
      <c r="AE40" s="225">
        <f t="shared" si="27"/>
        <v>1</v>
      </c>
      <c r="AF40" s="227" t="s">
        <v>295</v>
      </c>
      <c r="AG40" s="227" t="s">
        <v>640</v>
      </c>
      <c r="AH40" s="249"/>
      <c r="AI40" s="248"/>
      <c r="AJ40" s="225">
        <f t="shared" si="30"/>
        <v>1</v>
      </c>
      <c r="AK40" s="227" t="s">
        <v>292</v>
      </c>
      <c r="AL40" s="227" t="s">
        <v>307</v>
      </c>
      <c r="AM40" s="249"/>
      <c r="AN40" s="248"/>
      <c r="AO40" s="225">
        <f t="shared" si="173"/>
        <v>1</v>
      </c>
      <c r="AP40" s="227" t="s">
        <v>566</v>
      </c>
      <c r="AQ40" s="248"/>
      <c r="AR40" s="248"/>
      <c r="AS40" s="248"/>
      <c r="AT40" s="248"/>
      <c r="AU40" s="251"/>
      <c r="AV40" s="251"/>
      <c r="AW40" s="227" t="s">
        <v>89</v>
      </c>
      <c r="AX40" s="227"/>
      <c r="AY40" s="183"/>
      <c r="AZ40" s="184"/>
      <c r="BA40" s="227"/>
    </row>
    <row r="41" spans="1:53" ht="51" customHeight="1" x14ac:dyDescent="0.2">
      <c r="A41" s="251">
        <v>11</v>
      </c>
      <c r="B41" s="251" t="s">
        <v>179</v>
      </c>
      <c r="C41" s="248" t="str">
        <f>+VLOOKUP(B41,$A$105:$B$143,2,0)</f>
        <v>CARLOS FERNANDO CASTAÑO MONTOYA</v>
      </c>
      <c r="D41" s="251" t="s">
        <v>162</v>
      </c>
      <c r="E41" s="248" t="str">
        <f>IF(D41=$D$75,$E$75,IF(D41=$D$76,$E$76,IF(D41=$D$77,$E$77,IF(D41=$D$78,$E$78,IF(D41=$D$79,$E$79,IF(D41=$D$80,$E$80,IF(D41=$D$81,$E$81,IF(D41=$D$82,$E$82,IF(D41=$D$83,$E$83,IF(D41=$D$84,$E$84,IF(D41=VICERRECTORÍA_ACADÉMICA_,$BF$75,IF(D41=PLANEACIÓN_,$BF$77, IF(D41=_VICERRECTORÍA_INVESTIGACIONES_INNOVACIÓN_Y_EXTENSIÓN_,$BF$76,IF(D41=VICERRECTORÍA_ADMINISTRATIVA_FINANCIERA_,$BF$78,IF(D41=_VICERRECTORÍA_RESPONSABILIDAD_SOCIAL_Y_BIENESTAR_UNIVERSITARIO_,$BF$79," ")))))))))))))))</f>
        <v>Administrar y ejecutar los recursos de la institución generando en los procesos mayor eficiencia y eficacia para dar una respuesta oportuna a los servicios demandados en el cumplimiento de las funciones misionales.</v>
      </c>
      <c r="F41" s="251" t="s">
        <v>264</v>
      </c>
      <c r="G41" s="227" t="s">
        <v>260</v>
      </c>
      <c r="H41" s="227" t="s">
        <v>37</v>
      </c>
      <c r="I41" s="227" t="s">
        <v>627</v>
      </c>
      <c r="J41" s="251" t="s">
        <v>110</v>
      </c>
      <c r="K41" s="251" t="s">
        <v>631</v>
      </c>
      <c r="L41" s="251" t="s">
        <v>632</v>
      </c>
      <c r="M41" s="251" t="s">
        <v>633</v>
      </c>
      <c r="N41" s="251" t="s">
        <v>104</v>
      </c>
      <c r="O41" s="262">
        <f t="shared" ref="O41" si="178">IF(N41="ALTA",5,IF(N41="MEDIO ALTA",4,IF(N41="MEDIA",3,IF(N41="MEDIO BAJA",2,IF(N41="BAJA",1,0)))))</f>
        <v>3</v>
      </c>
      <c r="P41" s="251" t="s">
        <v>209</v>
      </c>
      <c r="Q41" s="262">
        <f t="shared" ref="Q41" si="179">IF(P41="ALTO",5,IF(P41="MEDIO-ALTO",4,IF(P41="MEDIO",3,IF(P41="MEDIO-BAJO",2,IF(P41="BAJO",1,0)))))</f>
        <v>4</v>
      </c>
      <c r="R41" s="262">
        <f t="shared" ref="R41" si="180">Q41*O41</f>
        <v>12</v>
      </c>
      <c r="S41" s="182" t="s">
        <v>315</v>
      </c>
      <c r="T41" s="181">
        <f t="shared" si="19"/>
        <v>1</v>
      </c>
      <c r="U41" s="248">
        <f t="shared" ref="U41" si="181">ROUND(AVERAGEIF(T41:T43,"&gt;0"),0)</f>
        <v>1</v>
      </c>
      <c r="V41" s="248">
        <f t="shared" ref="V41" si="182">U41*0.6</f>
        <v>0.6</v>
      </c>
      <c r="W41" s="185" t="s">
        <v>637</v>
      </c>
      <c r="X41" s="251">
        <f t="shared" ref="X41" si="183">IF(S41="No_existen",5*$X$10,Y41*$X$10)</f>
        <v>0.2</v>
      </c>
      <c r="Y41" s="249">
        <f t="shared" ref="Y41" si="184">ROUND(AVERAGEIF(Z41:Z43,"&gt;0"),0)</f>
        <v>4</v>
      </c>
      <c r="Z41" s="226">
        <f t="shared" si="24"/>
        <v>4</v>
      </c>
      <c r="AA41" s="227" t="s">
        <v>318</v>
      </c>
      <c r="AB41" s="227"/>
      <c r="AC41" s="249">
        <f t="shared" ref="AC41" si="185">IF(S41="No_existen",5*$AC$10,AD41*$AC$10)</f>
        <v>0.15</v>
      </c>
      <c r="AD41" s="248">
        <f t="shared" ref="AD41" si="186">ROUND(AVERAGEIF(AE41:AE43,"&gt;0"),0)</f>
        <v>1</v>
      </c>
      <c r="AE41" s="225">
        <f t="shared" si="27"/>
        <v>1</v>
      </c>
      <c r="AF41" s="227" t="s">
        <v>295</v>
      </c>
      <c r="AG41" s="227" t="s">
        <v>641</v>
      </c>
      <c r="AH41" s="249">
        <f t="shared" ref="AH41" si="187">IF(S41="No_existen",5*$AH$10,AI41*$AH$10)</f>
        <v>0.1</v>
      </c>
      <c r="AI41" s="248">
        <f t="shared" ref="AI41" si="188">ROUND(AVERAGEIF(AJ41:AJ43,"&gt;0"),0)</f>
        <v>1</v>
      </c>
      <c r="AJ41" s="225">
        <f t="shared" si="30"/>
        <v>1</v>
      </c>
      <c r="AK41" s="227" t="s">
        <v>292</v>
      </c>
      <c r="AL41" s="227" t="s">
        <v>307</v>
      </c>
      <c r="AM41" s="249">
        <f t="shared" ref="AM41" si="189">IF(S41="No_existen",5*$AM$10,AN41*$AM$10)</f>
        <v>0.1</v>
      </c>
      <c r="AN41" s="248">
        <f t="shared" ref="AN41" si="190">ROUND(AVERAGEIF(AO41:AO43,"&gt;0"),0)</f>
        <v>1</v>
      </c>
      <c r="AO41" s="225">
        <f t="shared" si="173"/>
        <v>1</v>
      </c>
      <c r="AP41" s="227" t="s">
        <v>566</v>
      </c>
      <c r="AQ41" s="248">
        <f t="shared" ref="AQ41" si="191">ROUND(AVERAGE(U41,Y41,AD41,AI41,AN41),0)</f>
        <v>2</v>
      </c>
      <c r="AR41" s="248" t="str">
        <f t="shared" ref="AR41" si="192">IF(AQ41&lt;1.5,"FUERTE",IF(AND(AQ41&gt;=1.5,AQ41&lt;2.5),"ACEPTABLE",IF(AQ41&gt;=5,"INEXISTENTE","DÉBIL")))</f>
        <v>ACEPTABLE</v>
      </c>
      <c r="AS41" s="248">
        <f t="shared" ref="AS41" si="193">IF(R41=0,0,ROUND((R41*AQ41),0))</f>
        <v>24</v>
      </c>
      <c r="AT41" s="248" t="str">
        <f t="shared" ref="AT41" si="194">IF(AS41&gt;=36,"GRAVE", IF(AS41&lt;=10, "LEVE", "MODERADO"))</f>
        <v>MODERADO</v>
      </c>
      <c r="AU41" s="251" t="s">
        <v>643</v>
      </c>
      <c r="AV41" s="251">
        <v>0</v>
      </c>
      <c r="AW41" s="227" t="s">
        <v>89</v>
      </c>
      <c r="AX41" s="227"/>
      <c r="AY41" s="183"/>
      <c r="AZ41" s="184"/>
      <c r="BA41" s="227"/>
    </row>
    <row r="42" spans="1:53" ht="51" customHeight="1" x14ac:dyDescent="0.2">
      <c r="A42" s="251"/>
      <c r="B42" s="251"/>
      <c r="C42" s="248"/>
      <c r="D42" s="251"/>
      <c r="E42" s="248"/>
      <c r="F42" s="251"/>
      <c r="G42" s="227"/>
      <c r="H42" s="227"/>
      <c r="I42" s="227"/>
      <c r="J42" s="251"/>
      <c r="K42" s="251"/>
      <c r="L42" s="251"/>
      <c r="M42" s="251"/>
      <c r="N42" s="251"/>
      <c r="O42" s="262"/>
      <c r="P42" s="251"/>
      <c r="Q42" s="262"/>
      <c r="R42" s="262"/>
      <c r="S42" s="182" t="s">
        <v>315</v>
      </c>
      <c r="T42" s="181">
        <f t="shared" si="19"/>
        <v>1</v>
      </c>
      <c r="U42" s="248"/>
      <c r="V42" s="248"/>
      <c r="W42" s="185" t="s">
        <v>638</v>
      </c>
      <c r="X42" s="251"/>
      <c r="Y42" s="249"/>
      <c r="Z42" s="226">
        <f t="shared" si="24"/>
        <v>4</v>
      </c>
      <c r="AA42" s="227" t="s">
        <v>318</v>
      </c>
      <c r="AB42" s="227"/>
      <c r="AC42" s="249"/>
      <c r="AD42" s="248"/>
      <c r="AE42" s="225">
        <f t="shared" si="27"/>
        <v>1</v>
      </c>
      <c r="AF42" s="227" t="s">
        <v>295</v>
      </c>
      <c r="AG42" s="227" t="s">
        <v>641</v>
      </c>
      <c r="AH42" s="249"/>
      <c r="AI42" s="248"/>
      <c r="AJ42" s="225">
        <f t="shared" si="30"/>
        <v>1</v>
      </c>
      <c r="AK42" s="227" t="s">
        <v>292</v>
      </c>
      <c r="AL42" s="227" t="s">
        <v>307</v>
      </c>
      <c r="AM42" s="249"/>
      <c r="AN42" s="248"/>
      <c r="AO42" s="225">
        <f t="shared" si="173"/>
        <v>1</v>
      </c>
      <c r="AP42" s="227" t="s">
        <v>566</v>
      </c>
      <c r="AQ42" s="248"/>
      <c r="AR42" s="248"/>
      <c r="AS42" s="248"/>
      <c r="AT42" s="248"/>
      <c r="AU42" s="251"/>
      <c r="AV42" s="251"/>
      <c r="AW42" s="227" t="s">
        <v>89</v>
      </c>
      <c r="AX42" s="227"/>
      <c r="AY42" s="183"/>
      <c r="AZ42" s="184"/>
      <c r="BA42" s="227"/>
    </row>
    <row r="43" spans="1:53" ht="51" customHeight="1" x14ac:dyDescent="0.2">
      <c r="A43" s="251"/>
      <c r="B43" s="251"/>
      <c r="C43" s="248"/>
      <c r="D43" s="251"/>
      <c r="E43" s="248"/>
      <c r="F43" s="251"/>
      <c r="G43" s="227"/>
      <c r="H43" s="227"/>
      <c r="I43" s="227"/>
      <c r="J43" s="251"/>
      <c r="K43" s="251"/>
      <c r="L43" s="251"/>
      <c r="M43" s="251"/>
      <c r="N43" s="251"/>
      <c r="O43" s="262"/>
      <c r="P43" s="251"/>
      <c r="Q43" s="262"/>
      <c r="R43" s="262"/>
      <c r="S43" s="182"/>
      <c r="T43" s="181">
        <f t="shared" ref="T43:T67" si="195">IF(S43=$S$79,1,IF(S43=$S$75,5,IF(S43=$S$76,4,IF(S43=$S$77,3,IF(S43=$S$78,2,0)))))</f>
        <v>0</v>
      </c>
      <c r="U43" s="248"/>
      <c r="V43" s="248"/>
      <c r="W43" s="185"/>
      <c r="X43" s="251"/>
      <c r="Y43" s="249"/>
      <c r="Z43" s="226">
        <f t="shared" ref="Z43:Z67" si="196">IF(AA43=$AA$77,1,IF(AA43=$AA$76,2,IF(AA43=$AA$75,4,IF(S43="No_existen",5,0))))</f>
        <v>0</v>
      </c>
      <c r="AA43" s="227"/>
      <c r="AB43" s="227"/>
      <c r="AC43" s="249"/>
      <c r="AD43" s="248"/>
      <c r="AE43" s="225">
        <f t="shared" ref="AE43:AE67" si="197">IF(AF43=$AG$76,1,IF(AF43=$AG$75,4,IF(S43="No_existen",5,0)))</f>
        <v>0</v>
      </c>
      <c r="AF43" s="227"/>
      <c r="AG43" s="227"/>
      <c r="AH43" s="249"/>
      <c r="AI43" s="248"/>
      <c r="AJ43" s="225">
        <f t="shared" ref="AJ43:AJ67" si="198">IF(AK43=$AK$75,1,IF(AK43=$AK$76,4,IF(S43="No_existen",5,0)))</f>
        <v>0</v>
      </c>
      <c r="AK43" s="227"/>
      <c r="AL43" s="227"/>
      <c r="AM43" s="249"/>
      <c r="AN43" s="248"/>
      <c r="AO43" s="225">
        <f t="shared" si="173"/>
        <v>0</v>
      </c>
      <c r="AP43" s="227"/>
      <c r="AQ43" s="248"/>
      <c r="AR43" s="248"/>
      <c r="AS43" s="248"/>
      <c r="AT43" s="248"/>
      <c r="AU43" s="251"/>
      <c r="AV43" s="251"/>
      <c r="AW43" s="227" t="s">
        <v>89</v>
      </c>
      <c r="AX43" s="227"/>
      <c r="AY43" s="183"/>
      <c r="AZ43" s="184"/>
      <c r="BA43" s="227"/>
    </row>
    <row r="44" spans="1:53" ht="51" customHeight="1" x14ac:dyDescent="0.2">
      <c r="A44" s="251">
        <v>12</v>
      </c>
      <c r="B44" s="251" t="s">
        <v>177</v>
      </c>
      <c r="C44" s="248" t="str">
        <f>+VLOOKUP(B44,$A$105:$B$143,2,0)</f>
        <v>MARIA TERESA VELEZ ANGEL</v>
      </c>
      <c r="D44" s="251" t="s">
        <v>162</v>
      </c>
      <c r="E44" s="248" t="str">
        <f>IF(D44=$D$75,$E$75,IF(D44=$D$76,$E$76,IF(D44=$D$77,$E$77,IF(D44=$D$78,$E$78,IF(D44=$D$79,$E$79,IF(D44=$D$80,$E$80,IF(D44=$D$81,$E$81,IF(D44=$D$82,$E$82,IF(D44=$D$83,$E$83,IF(D44=$D$84,$E$84,IF(D44=VICERRECTORÍA_ACADÉMICA_,BF441,IF(D44=PLANEACIÓN_,BF443, IF(D44=_VICERRECTORÍA_INVESTIGACIONES_INNOVACIÓN_Y_EXTENSIÓN_,BF442,IF(D44=VICERRECTORÍA_ADMINISTRATIVA_FINANCIERA_,BF444,IF(D44=_VICERRECTORÍA_RESPONSABILIDAD_SOCIAL_Y_BIENESTAR_UNIVERSITARIO_,BF445," ")))))))))))))))</f>
        <v>Administrar y ejecutar los recursos de la institución generando en los procesos mayor eficiencia y eficacia para dar una respuesta oportuna a los servicios demandados en el cumplimiento de las funciones misionales.</v>
      </c>
      <c r="F44" s="251" t="s">
        <v>264</v>
      </c>
      <c r="G44" s="227" t="s">
        <v>260</v>
      </c>
      <c r="H44" s="229" t="s">
        <v>34</v>
      </c>
      <c r="I44" s="186" t="s">
        <v>681</v>
      </c>
      <c r="J44" s="251" t="s">
        <v>105</v>
      </c>
      <c r="K44" s="265" t="s">
        <v>686</v>
      </c>
      <c r="L44" s="265" t="s">
        <v>687</v>
      </c>
      <c r="M44" s="265" t="s">
        <v>688</v>
      </c>
      <c r="N44" s="251" t="s">
        <v>127</v>
      </c>
      <c r="O44" s="262">
        <f t="shared" ref="O44" si="199">IF(N44="ALTA",5,IF(N44="MEDIO ALTA",4,IF(N44="MEDIA",3,IF(N44="MEDIO BAJA",2,IF(N44="BAJA",1,0)))))</f>
        <v>1</v>
      </c>
      <c r="P44" s="251" t="s">
        <v>140</v>
      </c>
      <c r="Q44" s="262">
        <f t="shared" ref="Q44" si="200">IF(P44="ALTO",5,IF(P44="MEDIO-ALTO",4,IF(P44="MEDIO",3,IF(P44="MEDIO-BAJO",2,IF(P44="BAJO",1,0)))))</f>
        <v>3</v>
      </c>
      <c r="R44" s="262">
        <f t="shared" ref="R44" si="201">Q44*O44</f>
        <v>3</v>
      </c>
      <c r="S44" s="186" t="s">
        <v>315</v>
      </c>
      <c r="T44" s="181">
        <f t="shared" si="195"/>
        <v>1</v>
      </c>
      <c r="U44" s="248">
        <f t="shared" ref="U44" si="202">ROUND(AVERAGEIF(T44:T46,"&gt;0"),0)</f>
        <v>1</v>
      </c>
      <c r="V44" s="248">
        <f t="shared" ref="V44" si="203">U44*0.6</f>
        <v>0.6</v>
      </c>
      <c r="W44" s="229" t="s">
        <v>692</v>
      </c>
      <c r="X44" s="251">
        <f t="shared" ref="X44" si="204">IF(S44="No_existen",5*$X$10,Y44*$X$10)</f>
        <v>0.05</v>
      </c>
      <c r="Y44" s="249">
        <f t="shared" ref="Y44" si="205">ROUND(AVERAGEIF(Z44:Z46,"&gt;0"),0)</f>
        <v>1</v>
      </c>
      <c r="Z44" s="226">
        <f t="shared" si="196"/>
        <v>1</v>
      </c>
      <c r="AA44" s="227" t="s">
        <v>320</v>
      </c>
      <c r="AB44" s="229" t="s">
        <v>700</v>
      </c>
      <c r="AC44" s="249">
        <f t="shared" ref="AC44" si="206">IF(S44="No_existen",5*$AC$10,AD44*$AC$10)</f>
        <v>0.15</v>
      </c>
      <c r="AD44" s="248">
        <f t="shared" ref="AD44" si="207">ROUND(AVERAGEIF(AE44:AE46,"&gt;0"),0)</f>
        <v>1</v>
      </c>
      <c r="AE44" s="225">
        <f t="shared" si="197"/>
        <v>1</v>
      </c>
      <c r="AF44" s="227" t="s">
        <v>295</v>
      </c>
      <c r="AG44" s="229" t="s">
        <v>701</v>
      </c>
      <c r="AH44" s="249">
        <f t="shared" ref="AH44" si="208">IF(S44="No_existen",5*$AH$10,AI44*$AH$10)</f>
        <v>0.1</v>
      </c>
      <c r="AI44" s="248">
        <f t="shared" ref="AI44" si="209">ROUND(AVERAGEIF(AJ44:AJ46,"&gt;0"),0)</f>
        <v>1</v>
      </c>
      <c r="AJ44" s="225">
        <f t="shared" si="198"/>
        <v>1</v>
      </c>
      <c r="AK44" s="227" t="s">
        <v>292</v>
      </c>
      <c r="AL44" s="227" t="s">
        <v>307</v>
      </c>
      <c r="AM44" s="249">
        <f t="shared" ref="AM44" si="210">IF(S44="No_existen",5*$AM$10,AN44*$AM$10)</f>
        <v>0.1</v>
      </c>
      <c r="AN44" s="248">
        <f t="shared" ref="AN44" si="211">ROUND(AVERAGEIF(AO44:AO46,"&gt;0"),0)</f>
        <v>1</v>
      </c>
      <c r="AO44" s="225">
        <f t="shared" si="173"/>
        <v>1</v>
      </c>
      <c r="AP44" s="227" t="s">
        <v>566</v>
      </c>
      <c r="AQ44" s="248">
        <f t="shared" ref="AQ44" si="212">ROUND(AVERAGE(U44,Y44,AD44,AI44,AN44),0)</f>
        <v>1</v>
      </c>
      <c r="AR44" s="248" t="str">
        <f t="shared" ref="AR44" si="213">IF(AQ44&lt;1.5,"FUERTE",IF(AND(AQ44&gt;=1.5,AQ44&lt;2.5),"ACEPTABLE",IF(AQ44&gt;=5,"INEXISTENTE","DÉBIL")))</f>
        <v>FUERTE</v>
      </c>
      <c r="AS44" s="248">
        <f t="shared" ref="AS44" si="214">IF(R44=0,0,ROUND((R44*AQ44),0))</f>
        <v>3</v>
      </c>
      <c r="AT44" s="248" t="str">
        <f t="shared" ref="AT44" si="215">IF(AS44&gt;=36,"GRAVE", IF(AS44&lt;=10, "LEVE", "MODERADO"))</f>
        <v>LEVE</v>
      </c>
      <c r="AU44" s="265" t="s">
        <v>707</v>
      </c>
      <c r="AV44" s="266">
        <v>0</v>
      </c>
      <c r="AW44" s="227" t="s">
        <v>89</v>
      </c>
      <c r="AX44" s="227"/>
      <c r="AY44" s="183"/>
      <c r="AZ44" s="184"/>
      <c r="BA44" s="227"/>
    </row>
    <row r="45" spans="1:53" ht="51" customHeight="1" x14ac:dyDescent="0.2">
      <c r="A45" s="251"/>
      <c r="B45" s="251"/>
      <c r="C45" s="248"/>
      <c r="D45" s="251"/>
      <c r="E45" s="248"/>
      <c r="F45" s="251"/>
      <c r="G45" s="227" t="s">
        <v>260</v>
      </c>
      <c r="H45" s="229" t="s">
        <v>35</v>
      </c>
      <c r="I45" s="186" t="s">
        <v>682</v>
      </c>
      <c r="J45" s="251"/>
      <c r="K45" s="265"/>
      <c r="L45" s="265"/>
      <c r="M45" s="265"/>
      <c r="N45" s="251"/>
      <c r="O45" s="262"/>
      <c r="P45" s="251"/>
      <c r="Q45" s="262"/>
      <c r="R45" s="262"/>
      <c r="S45" s="186" t="s">
        <v>315</v>
      </c>
      <c r="T45" s="181">
        <f t="shared" si="195"/>
        <v>1</v>
      </c>
      <c r="U45" s="248"/>
      <c r="V45" s="248"/>
      <c r="W45" s="229" t="s">
        <v>693</v>
      </c>
      <c r="X45" s="251"/>
      <c r="Y45" s="249"/>
      <c r="Z45" s="226">
        <f t="shared" si="196"/>
        <v>2</v>
      </c>
      <c r="AA45" s="227" t="s">
        <v>319</v>
      </c>
      <c r="AB45" s="227"/>
      <c r="AC45" s="249"/>
      <c r="AD45" s="248"/>
      <c r="AE45" s="225">
        <f t="shared" si="197"/>
        <v>1</v>
      </c>
      <c r="AF45" s="227" t="s">
        <v>295</v>
      </c>
      <c r="AG45" s="229" t="s">
        <v>702</v>
      </c>
      <c r="AH45" s="249"/>
      <c r="AI45" s="248"/>
      <c r="AJ45" s="225">
        <f t="shared" si="198"/>
        <v>1</v>
      </c>
      <c r="AK45" s="227" t="s">
        <v>292</v>
      </c>
      <c r="AL45" s="227" t="s">
        <v>307</v>
      </c>
      <c r="AM45" s="249"/>
      <c r="AN45" s="248"/>
      <c r="AO45" s="225">
        <f t="shared" si="173"/>
        <v>1</v>
      </c>
      <c r="AP45" s="227" t="s">
        <v>566</v>
      </c>
      <c r="AQ45" s="248"/>
      <c r="AR45" s="248"/>
      <c r="AS45" s="248"/>
      <c r="AT45" s="248"/>
      <c r="AU45" s="265"/>
      <c r="AV45" s="265"/>
      <c r="AW45" s="227" t="s">
        <v>89</v>
      </c>
      <c r="AX45" s="227"/>
      <c r="AY45" s="183"/>
      <c r="AZ45" s="184"/>
      <c r="BA45" s="227"/>
    </row>
    <row r="46" spans="1:53" ht="51" customHeight="1" x14ac:dyDescent="0.2">
      <c r="A46" s="251"/>
      <c r="B46" s="251"/>
      <c r="C46" s="248"/>
      <c r="D46" s="251"/>
      <c r="E46" s="248"/>
      <c r="F46" s="251"/>
      <c r="G46" s="227" t="s">
        <v>260</v>
      </c>
      <c r="H46" s="229" t="s">
        <v>38</v>
      </c>
      <c r="I46" s="186" t="s">
        <v>683</v>
      </c>
      <c r="J46" s="251"/>
      <c r="K46" s="265"/>
      <c r="L46" s="265"/>
      <c r="M46" s="265"/>
      <c r="N46" s="251"/>
      <c r="O46" s="262"/>
      <c r="P46" s="251"/>
      <c r="Q46" s="262"/>
      <c r="R46" s="262"/>
      <c r="S46" s="186" t="s">
        <v>315</v>
      </c>
      <c r="T46" s="181">
        <f t="shared" si="195"/>
        <v>1</v>
      </c>
      <c r="U46" s="248"/>
      <c r="V46" s="248"/>
      <c r="W46" s="229" t="s">
        <v>694</v>
      </c>
      <c r="X46" s="251"/>
      <c r="Y46" s="249"/>
      <c r="Z46" s="226">
        <f t="shared" si="196"/>
        <v>1</v>
      </c>
      <c r="AA46" s="227" t="s">
        <v>320</v>
      </c>
      <c r="AB46" s="229" t="s">
        <v>699</v>
      </c>
      <c r="AC46" s="249"/>
      <c r="AD46" s="248"/>
      <c r="AE46" s="225">
        <f t="shared" si="197"/>
        <v>1</v>
      </c>
      <c r="AF46" s="227" t="s">
        <v>295</v>
      </c>
      <c r="AG46" s="229" t="s">
        <v>703</v>
      </c>
      <c r="AH46" s="249"/>
      <c r="AI46" s="248"/>
      <c r="AJ46" s="225">
        <f t="shared" si="198"/>
        <v>1</v>
      </c>
      <c r="AK46" s="227" t="s">
        <v>292</v>
      </c>
      <c r="AL46" s="227" t="s">
        <v>307</v>
      </c>
      <c r="AM46" s="249"/>
      <c r="AN46" s="248"/>
      <c r="AO46" s="225">
        <f t="shared" si="173"/>
        <v>1</v>
      </c>
      <c r="AP46" s="227" t="s">
        <v>566</v>
      </c>
      <c r="AQ46" s="248"/>
      <c r="AR46" s="248"/>
      <c r="AS46" s="248"/>
      <c r="AT46" s="248"/>
      <c r="AU46" s="265"/>
      <c r="AV46" s="265"/>
      <c r="AW46" s="227" t="s">
        <v>89</v>
      </c>
      <c r="AX46" s="227"/>
      <c r="AY46" s="183"/>
      <c r="AZ46" s="184"/>
      <c r="BA46" s="227"/>
    </row>
    <row r="47" spans="1:53" ht="51" customHeight="1" x14ac:dyDescent="0.2">
      <c r="A47" s="251">
        <v>13</v>
      </c>
      <c r="B47" s="251" t="s">
        <v>177</v>
      </c>
      <c r="C47" s="248" t="str">
        <f>+VLOOKUP(B47,$A$105:$B$143,2,0)</f>
        <v>MARIA TERESA VELEZ ANGEL</v>
      </c>
      <c r="D47" s="251" t="s">
        <v>162</v>
      </c>
      <c r="E47" s="248" t="str">
        <f>IF(D47=$D$75,$E$75,IF(D47=$D$76,$E$76,IF(D47=$D$77,$E$77,IF(D47=$D$78,$E$78,IF(D47=$D$79,$E$79,IF(D47=$D$80,$E$80,IF(D47=$D$81,$E$81,IF(D47=$D$82,$E$82,IF(D47=$D$83,$E$83,IF(D47=$D$84,$E$84,IF(D47=VICERRECTORÍA_ACADÉMICA_,BF444,IF(D47=PLANEACIÓN_,BF446, IF(D47=_VICERRECTORÍA_INVESTIGACIONES_INNOVACIÓN_Y_EXTENSIÓN_,BF445,IF(D47=VICERRECTORÍA_ADMINISTRATIVA_FINANCIERA_,BF447,IF(D47=_VICERRECTORÍA_RESPONSABILIDAD_SOCIAL_Y_BIENESTAR_UNIVERSITARIO_,BF448," ")))))))))))))))</f>
        <v>Administrar y ejecutar los recursos de la institución generando en los procesos mayor eficiencia y eficacia para dar una respuesta oportuna a los servicios demandados en el cumplimiento de las funciones misionales.</v>
      </c>
      <c r="F47" s="251" t="s">
        <v>264</v>
      </c>
      <c r="G47" s="227" t="s">
        <v>260</v>
      </c>
      <c r="H47" s="229" t="s">
        <v>34</v>
      </c>
      <c r="I47" s="186" t="s">
        <v>684</v>
      </c>
      <c r="J47" s="251" t="s">
        <v>111</v>
      </c>
      <c r="K47" s="265" t="s">
        <v>689</v>
      </c>
      <c r="L47" s="265" t="s">
        <v>690</v>
      </c>
      <c r="M47" s="265" t="s">
        <v>691</v>
      </c>
      <c r="N47" s="251" t="s">
        <v>127</v>
      </c>
      <c r="O47" s="262">
        <f t="shared" ref="O47" si="216">IF(N47="ALTA",5,IF(N47="MEDIO ALTA",4,IF(N47="MEDIA",3,IF(N47="MEDIO BAJA",2,IF(N47="BAJA",1,0)))))</f>
        <v>1</v>
      </c>
      <c r="P47" s="251" t="s">
        <v>209</v>
      </c>
      <c r="Q47" s="262">
        <f t="shared" ref="Q47" si="217">IF(P47="ALTO",5,IF(P47="MEDIO-ALTO",4,IF(P47="MEDIO",3,IF(P47="MEDIO-BAJO",2,IF(P47="BAJO",1,0)))))</f>
        <v>4</v>
      </c>
      <c r="R47" s="262">
        <f t="shared" ref="R47" si="218">Q47*O47</f>
        <v>4</v>
      </c>
      <c r="S47" s="186" t="s">
        <v>315</v>
      </c>
      <c r="T47" s="181">
        <f t="shared" si="195"/>
        <v>1</v>
      </c>
      <c r="U47" s="248">
        <f t="shared" ref="U47" si="219">ROUND(AVERAGEIF(T47:T49,"&gt;0"),0)</f>
        <v>1</v>
      </c>
      <c r="V47" s="248">
        <f t="shared" ref="V47" si="220">U47*0.6</f>
        <v>0.6</v>
      </c>
      <c r="W47" s="229" t="s">
        <v>695</v>
      </c>
      <c r="X47" s="251">
        <f t="shared" ref="X47" si="221">IF(S47="No_existen",5*$X$10,Y47*$X$10)</f>
        <v>0.1</v>
      </c>
      <c r="Y47" s="249">
        <f t="shared" ref="Y47" si="222">ROUND(AVERAGEIF(Z47:Z49,"&gt;0"),0)</f>
        <v>2</v>
      </c>
      <c r="Z47" s="226">
        <f t="shared" si="196"/>
        <v>2</v>
      </c>
      <c r="AA47" s="227" t="s">
        <v>319</v>
      </c>
      <c r="AB47" s="227"/>
      <c r="AC47" s="249">
        <f t="shared" ref="AC47" si="223">IF(S47="No_existen",5*$AC$10,AD47*$AC$10)</f>
        <v>0.15</v>
      </c>
      <c r="AD47" s="248">
        <f t="shared" ref="AD47" si="224">ROUND(AVERAGEIF(AE47:AE49,"&gt;0"),0)</f>
        <v>1</v>
      </c>
      <c r="AE47" s="225">
        <f t="shared" si="197"/>
        <v>1</v>
      </c>
      <c r="AF47" s="227" t="s">
        <v>295</v>
      </c>
      <c r="AG47" s="229" t="s">
        <v>704</v>
      </c>
      <c r="AH47" s="249">
        <f t="shared" ref="AH47" si="225">IF(S47="No_existen",5*$AH$10,AI47*$AH$10)</f>
        <v>0.1</v>
      </c>
      <c r="AI47" s="248">
        <f t="shared" ref="AI47" si="226">ROUND(AVERAGEIF(AJ47:AJ49,"&gt;0"),0)</f>
        <v>1</v>
      </c>
      <c r="AJ47" s="225">
        <f t="shared" si="198"/>
        <v>1</v>
      </c>
      <c r="AK47" s="227" t="s">
        <v>292</v>
      </c>
      <c r="AL47" s="227" t="s">
        <v>307</v>
      </c>
      <c r="AM47" s="249">
        <f t="shared" ref="AM47" si="227">IF(S47="No_existen",5*$AM$10,AN47*$AM$10)</f>
        <v>0.1</v>
      </c>
      <c r="AN47" s="248">
        <f t="shared" ref="AN47" si="228">ROUND(AVERAGEIF(AO47:AO49,"&gt;0"),0)</f>
        <v>1</v>
      </c>
      <c r="AO47" s="225">
        <f t="shared" si="173"/>
        <v>1</v>
      </c>
      <c r="AP47" s="227" t="s">
        <v>566</v>
      </c>
      <c r="AQ47" s="248">
        <f t="shared" ref="AQ47" si="229">ROUND(AVERAGE(U47,Y47,AD47,AI47,AN47),0)</f>
        <v>1</v>
      </c>
      <c r="AR47" s="248" t="str">
        <f t="shared" ref="AR47" si="230">IF(AQ47&lt;1.5,"FUERTE",IF(AND(AQ47&gt;=1.5,AQ47&lt;2.5),"ACEPTABLE",IF(AQ47&gt;=5,"INEXISTENTE","DÉBIL")))</f>
        <v>FUERTE</v>
      </c>
      <c r="AS47" s="248">
        <f t="shared" ref="AS47" si="231">IF(R47=0,0,ROUND((R47*AQ47),0))</f>
        <v>4</v>
      </c>
      <c r="AT47" s="248" t="str">
        <f t="shared" ref="AT47" si="232">IF(AS47&gt;=36,"GRAVE", IF(AS47&lt;=10, "LEVE", "MODERADO"))</f>
        <v>LEVE</v>
      </c>
      <c r="AU47" s="265" t="s">
        <v>708</v>
      </c>
      <c r="AV47" s="266">
        <v>0</v>
      </c>
      <c r="AW47" s="227" t="s">
        <v>89</v>
      </c>
      <c r="AX47" s="227"/>
      <c r="AY47" s="183"/>
      <c r="AZ47" s="184"/>
      <c r="BA47" s="227"/>
    </row>
    <row r="48" spans="1:53" ht="51" customHeight="1" x14ac:dyDescent="0.2">
      <c r="A48" s="251"/>
      <c r="B48" s="251"/>
      <c r="C48" s="248"/>
      <c r="D48" s="251"/>
      <c r="E48" s="248"/>
      <c r="F48" s="251"/>
      <c r="G48" s="227" t="s">
        <v>261</v>
      </c>
      <c r="H48" s="229" t="s">
        <v>41</v>
      </c>
      <c r="I48" s="186" t="s">
        <v>685</v>
      </c>
      <c r="J48" s="251"/>
      <c r="K48" s="265"/>
      <c r="L48" s="265"/>
      <c r="M48" s="265"/>
      <c r="N48" s="251"/>
      <c r="O48" s="262"/>
      <c r="P48" s="251"/>
      <c r="Q48" s="262"/>
      <c r="R48" s="262"/>
      <c r="S48" s="186" t="s">
        <v>315</v>
      </c>
      <c r="T48" s="181">
        <f t="shared" si="195"/>
        <v>1</v>
      </c>
      <c r="U48" s="248"/>
      <c r="V48" s="248"/>
      <c r="W48" s="229" t="s">
        <v>696</v>
      </c>
      <c r="X48" s="251"/>
      <c r="Y48" s="249"/>
      <c r="Z48" s="226">
        <f t="shared" si="196"/>
        <v>4</v>
      </c>
      <c r="AA48" s="227" t="s">
        <v>318</v>
      </c>
      <c r="AB48" s="227"/>
      <c r="AC48" s="249"/>
      <c r="AD48" s="248"/>
      <c r="AE48" s="225">
        <f t="shared" si="197"/>
        <v>1</v>
      </c>
      <c r="AF48" s="227" t="s">
        <v>295</v>
      </c>
      <c r="AG48" s="229" t="s">
        <v>705</v>
      </c>
      <c r="AH48" s="249"/>
      <c r="AI48" s="248"/>
      <c r="AJ48" s="225">
        <f t="shared" si="198"/>
        <v>1</v>
      </c>
      <c r="AK48" s="227" t="s">
        <v>292</v>
      </c>
      <c r="AL48" s="227" t="s">
        <v>307</v>
      </c>
      <c r="AM48" s="249"/>
      <c r="AN48" s="248"/>
      <c r="AO48" s="225">
        <f t="shared" si="173"/>
        <v>1</v>
      </c>
      <c r="AP48" s="227" t="s">
        <v>566</v>
      </c>
      <c r="AQ48" s="248"/>
      <c r="AR48" s="248"/>
      <c r="AS48" s="248"/>
      <c r="AT48" s="248"/>
      <c r="AU48" s="265"/>
      <c r="AV48" s="265"/>
      <c r="AW48" s="227" t="s">
        <v>89</v>
      </c>
      <c r="AX48" s="227"/>
      <c r="AY48" s="183"/>
      <c r="AZ48" s="184"/>
      <c r="BA48" s="227"/>
    </row>
    <row r="49" spans="1:53" ht="51" customHeight="1" x14ac:dyDescent="0.2">
      <c r="A49" s="251"/>
      <c r="B49" s="251"/>
      <c r="C49" s="248"/>
      <c r="D49" s="251"/>
      <c r="E49" s="248"/>
      <c r="F49" s="251"/>
      <c r="G49" s="227"/>
      <c r="H49" s="229"/>
      <c r="I49" s="186"/>
      <c r="J49" s="251"/>
      <c r="K49" s="265"/>
      <c r="L49" s="265"/>
      <c r="M49" s="265"/>
      <c r="N49" s="251"/>
      <c r="O49" s="262"/>
      <c r="P49" s="251"/>
      <c r="Q49" s="262"/>
      <c r="R49" s="262"/>
      <c r="S49" s="186" t="s">
        <v>315</v>
      </c>
      <c r="T49" s="181">
        <f t="shared" si="195"/>
        <v>1</v>
      </c>
      <c r="U49" s="248"/>
      <c r="V49" s="248"/>
      <c r="W49" s="229" t="s">
        <v>697</v>
      </c>
      <c r="X49" s="251"/>
      <c r="Y49" s="249"/>
      <c r="Z49" s="226">
        <f t="shared" si="196"/>
        <v>1</v>
      </c>
      <c r="AA49" s="227" t="s">
        <v>320</v>
      </c>
      <c r="AB49" s="229" t="s">
        <v>698</v>
      </c>
      <c r="AC49" s="249"/>
      <c r="AD49" s="248"/>
      <c r="AE49" s="225">
        <f t="shared" si="197"/>
        <v>1</v>
      </c>
      <c r="AF49" s="227" t="s">
        <v>295</v>
      </c>
      <c r="AG49" s="229" t="s">
        <v>706</v>
      </c>
      <c r="AH49" s="249"/>
      <c r="AI49" s="248"/>
      <c r="AJ49" s="225">
        <f t="shared" si="198"/>
        <v>1</v>
      </c>
      <c r="AK49" s="227" t="s">
        <v>292</v>
      </c>
      <c r="AL49" s="227" t="s">
        <v>307</v>
      </c>
      <c r="AM49" s="249"/>
      <c r="AN49" s="248"/>
      <c r="AO49" s="225">
        <f t="shared" si="173"/>
        <v>1</v>
      </c>
      <c r="AP49" s="227" t="s">
        <v>566</v>
      </c>
      <c r="AQ49" s="248"/>
      <c r="AR49" s="248"/>
      <c r="AS49" s="248"/>
      <c r="AT49" s="248"/>
      <c r="AU49" s="265"/>
      <c r="AV49" s="265"/>
      <c r="AW49" s="227" t="s">
        <v>89</v>
      </c>
      <c r="AX49" s="227"/>
      <c r="AY49" s="183"/>
      <c r="AZ49" s="184"/>
      <c r="BA49" s="227"/>
    </row>
    <row r="50" spans="1:53" ht="51" customHeight="1" x14ac:dyDescent="0.2">
      <c r="A50" s="251">
        <v>14</v>
      </c>
      <c r="B50" s="251" t="s">
        <v>452</v>
      </c>
      <c r="C50" s="248" t="str">
        <f>+VLOOKUP(B50,$A$105:$B$143,2,0)</f>
        <v>DIANA PATRICIA JURADO RAMIREZ</v>
      </c>
      <c r="D50" s="251" t="s">
        <v>162</v>
      </c>
      <c r="E50" s="248" t="str">
        <f>IF(D50=$D$75,$E$75,IF(D50=$D$76,$E$76,IF(D50=$D$77,$E$77,IF(D50=$D$78,$E$78,IF(D50=$D$79,$E$79,IF(D50=$D$80,$E$80,IF(D50=$D$81,$E$81,IF(D50=$D$82,$E$82,IF(D50=$D$83,$E$83,IF(D50=$D$84,$E$84,IF(D50=VICERRECTORÍA_ACADÉMICA_,$BF$75,IF(D50=PLANEACIÓN_,$BF$77, IF(D50=_VICERRECTORÍA_INVESTIGACIONES_INNOVACIÓN_Y_EXTENSIÓN_,$BF$76,IF(D50=VICERRECTORÍA_ADMINISTRATIVA_FINANCIERA_,$BF$78,IF(D50=_VICERRECTORÍA_RESPONSABILIDAD_SOCIAL_Y_BIENESTAR_UNIVERSITARIO_,$BF$79," ")))))))))))))))</f>
        <v>Administrar y ejecutar los recursos de la institución generando en los procesos mayor eficiencia y eficacia para dar una respuesta oportuna a los servicios demandados en el cumplimiento de las funciones misionales.</v>
      </c>
      <c r="F50" s="251" t="s">
        <v>264</v>
      </c>
      <c r="G50" s="227" t="s">
        <v>260</v>
      </c>
      <c r="H50" s="227" t="s">
        <v>37</v>
      </c>
      <c r="I50" s="182" t="s">
        <v>644</v>
      </c>
      <c r="J50" s="251" t="s">
        <v>105</v>
      </c>
      <c r="K50" s="263" t="s">
        <v>811</v>
      </c>
      <c r="L50" s="251" t="s">
        <v>646</v>
      </c>
      <c r="M50" s="264" t="s">
        <v>647</v>
      </c>
      <c r="N50" s="251" t="s">
        <v>146</v>
      </c>
      <c r="O50" s="262">
        <f t="shared" ref="O50" si="233">IF(N50="ALTA",5,IF(N50="MEDIO ALTA",4,IF(N50="MEDIA",3,IF(N50="MEDIO BAJA",2,IF(N50="BAJA",1,0)))))</f>
        <v>4</v>
      </c>
      <c r="P50" s="251" t="s">
        <v>208</v>
      </c>
      <c r="Q50" s="262">
        <f t="shared" ref="Q50" si="234">IF(P50="ALTO",5,IF(P50="MEDIO-ALTO",4,IF(P50="MEDIO",3,IF(P50="MEDIO-BAJO",2,IF(P50="BAJO",1,0)))))</f>
        <v>2</v>
      </c>
      <c r="R50" s="262">
        <f t="shared" ref="R50" si="235">Q50*O50</f>
        <v>8</v>
      </c>
      <c r="S50" s="182" t="s">
        <v>314</v>
      </c>
      <c r="T50" s="181">
        <f t="shared" si="195"/>
        <v>2</v>
      </c>
      <c r="U50" s="248">
        <f t="shared" ref="U50" si="236">ROUND(AVERAGEIF(T50:T52,"&gt;0"),0)</f>
        <v>2</v>
      </c>
      <c r="V50" s="248">
        <f t="shared" ref="V50" si="237">U50*0.6</f>
        <v>1.2</v>
      </c>
      <c r="W50" s="227" t="s">
        <v>650</v>
      </c>
      <c r="X50" s="251">
        <f t="shared" ref="X50" si="238">IF(S50="No_existen",5*$X$10,Y50*$X$10)</f>
        <v>0.1</v>
      </c>
      <c r="Y50" s="249">
        <f t="shared" ref="Y50" si="239">ROUND(AVERAGEIF(Z50:Z52,"&gt;0"),0)</f>
        <v>2</v>
      </c>
      <c r="Z50" s="226">
        <f t="shared" si="196"/>
        <v>2</v>
      </c>
      <c r="AA50" s="227" t="s">
        <v>319</v>
      </c>
      <c r="AB50" s="227"/>
      <c r="AC50" s="249">
        <f t="shared" ref="AC50" si="240">IF(S50="No_existen",5*$AC$10,AD50*$AC$10)</f>
        <v>0.15</v>
      </c>
      <c r="AD50" s="248">
        <f t="shared" ref="AD50" si="241">ROUND(AVERAGEIF(AE50:AE52,"&gt;0"),0)</f>
        <v>1</v>
      </c>
      <c r="AE50" s="225">
        <f t="shared" si="197"/>
        <v>1</v>
      </c>
      <c r="AF50" s="227" t="s">
        <v>295</v>
      </c>
      <c r="AG50" s="227" t="s">
        <v>652</v>
      </c>
      <c r="AH50" s="249">
        <f t="shared" ref="AH50" si="242">IF(S50="No_existen",5*$AH$10,AI50*$AH$10)</f>
        <v>0.1</v>
      </c>
      <c r="AI50" s="248">
        <f t="shared" ref="AI50" si="243">ROUND(AVERAGEIF(AJ50:AJ52,"&gt;0"),0)</f>
        <v>1</v>
      </c>
      <c r="AJ50" s="225">
        <f t="shared" si="198"/>
        <v>1</v>
      </c>
      <c r="AK50" s="227" t="s">
        <v>292</v>
      </c>
      <c r="AL50" s="227" t="s">
        <v>306</v>
      </c>
      <c r="AM50" s="249">
        <f t="shared" ref="AM50" si="244">IF(S50="No_existen",5*$AM$10,AN50*$AM$10)</f>
        <v>0.4</v>
      </c>
      <c r="AN50" s="248">
        <f t="shared" ref="AN50" si="245">ROUND(AVERAGEIF(AO50:AO52,"&gt;0"),0)</f>
        <v>4</v>
      </c>
      <c r="AO50" s="225">
        <f t="shared" si="173"/>
        <v>4</v>
      </c>
      <c r="AP50" s="227" t="s">
        <v>565</v>
      </c>
      <c r="AQ50" s="248">
        <f t="shared" ref="AQ50" si="246">ROUND(AVERAGE(U50,Y50,AD50,AI50,AN50),0)</f>
        <v>2</v>
      </c>
      <c r="AR50" s="248" t="str">
        <f t="shared" ref="AR50" si="247">IF(AQ50&lt;1.5,"FUERTE",IF(AND(AQ50&gt;=1.5,AQ50&lt;2.5),"ACEPTABLE",IF(AQ50&gt;=5,"INEXISTENTE","DÉBIL")))</f>
        <v>ACEPTABLE</v>
      </c>
      <c r="AS50" s="248">
        <f t="shared" ref="AS50" si="248">IF(R50=0,0,ROUND((R50*AQ50),0))</f>
        <v>16</v>
      </c>
      <c r="AT50" s="248" t="str">
        <f t="shared" ref="AT50" si="249">IF(AS50&gt;=36,"GRAVE", IF(AS50&lt;=10, "LEVE", "MODERADO"))</f>
        <v>MODERADO</v>
      </c>
      <c r="AU50" s="251" t="s">
        <v>654</v>
      </c>
      <c r="AV50" s="252" t="s">
        <v>655</v>
      </c>
      <c r="AW50" s="227" t="s">
        <v>90</v>
      </c>
      <c r="AX50" s="227" t="s">
        <v>658</v>
      </c>
      <c r="AY50" s="184">
        <v>45657</v>
      </c>
      <c r="AZ50" s="184"/>
      <c r="BA50" s="227"/>
    </row>
    <row r="51" spans="1:53" ht="51" customHeight="1" x14ac:dyDescent="0.2">
      <c r="A51" s="251"/>
      <c r="B51" s="251"/>
      <c r="C51" s="248"/>
      <c r="D51" s="251"/>
      <c r="E51" s="248"/>
      <c r="F51" s="251"/>
      <c r="G51" s="227"/>
      <c r="H51" s="227"/>
      <c r="I51" s="182"/>
      <c r="J51" s="251"/>
      <c r="K51" s="263"/>
      <c r="L51" s="251"/>
      <c r="M51" s="251"/>
      <c r="N51" s="251"/>
      <c r="O51" s="262"/>
      <c r="P51" s="251"/>
      <c r="Q51" s="262"/>
      <c r="R51" s="262"/>
      <c r="S51" s="182"/>
      <c r="T51" s="181">
        <f t="shared" si="195"/>
        <v>0</v>
      </c>
      <c r="U51" s="248"/>
      <c r="V51" s="248"/>
      <c r="W51" s="227"/>
      <c r="X51" s="251"/>
      <c r="Y51" s="249"/>
      <c r="Z51" s="226">
        <f t="shared" si="196"/>
        <v>0</v>
      </c>
      <c r="AA51" s="227"/>
      <c r="AB51" s="227"/>
      <c r="AC51" s="249"/>
      <c r="AD51" s="248"/>
      <c r="AE51" s="225">
        <f t="shared" si="197"/>
        <v>0</v>
      </c>
      <c r="AF51" s="227"/>
      <c r="AG51" s="227"/>
      <c r="AH51" s="249"/>
      <c r="AI51" s="248"/>
      <c r="AJ51" s="225">
        <f t="shared" si="198"/>
        <v>0</v>
      </c>
      <c r="AK51" s="227"/>
      <c r="AL51" s="227"/>
      <c r="AM51" s="249"/>
      <c r="AN51" s="248"/>
      <c r="AO51" s="225">
        <f t="shared" si="173"/>
        <v>0</v>
      </c>
      <c r="AP51" s="227"/>
      <c r="AQ51" s="248"/>
      <c r="AR51" s="248"/>
      <c r="AS51" s="248"/>
      <c r="AT51" s="248"/>
      <c r="AU51" s="251"/>
      <c r="AV51" s="251"/>
      <c r="AW51" s="227"/>
      <c r="AX51" s="227"/>
      <c r="AY51" s="184"/>
      <c r="AZ51" s="184"/>
      <c r="BA51" s="227"/>
    </row>
    <row r="52" spans="1:53" ht="51" customHeight="1" x14ac:dyDescent="0.2">
      <c r="A52" s="251"/>
      <c r="B52" s="251"/>
      <c r="C52" s="248"/>
      <c r="D52" s="251"/>
      <c r="E52" s="248"/>
      <c r="F52" s="251"/>
      <c r="G52" s="227"/>
      <c r="H52" s="227"/>
      <c r="I52" s="182"/>
      <c r="J52" s="251"/>
      <c r="K52" s="263"/>
      <c r="L52" s="251"/>
      <c r="M52" s="251"/>
      <c r="N52" s="251"/>
      <c r="O52" s="262"/>
      <c r="P52" s="251"/>
      <c r="Q52" s="262"/>
      <c r="R52" s="262"/>
      <c r="S52" s="182"/>
      <c r="T52" s="181">
        <f t="shared" si="195"/>
        <v>0</v>
      </c>
      <c r="U52" s="248"/>
      <c r="V52" s="248"/>
      <c r="W52" s="227"/>
      <c r="X52" s="251"/>
      <c r="Y52" s="249"/>
      <c r="Z52" s="226">
        <f t="shared" si="196"/>
        <v>0</v>
      </c>
      <c r="AA52" s="227"/>
      <c r="AB52" s="227"/>
      <c r="AC52" s="249"/>
      <c r="AD52" s="248"/>
      <c r="AE52" s="225">
        <f t="shared" si="197"/>
        <v>0</v>
      </c>
      <c r="AF52" s="227"/>
      <c r="AG52" s="227"/>
      <c r="AH52" s="249"/>
      <c r="AI52" s="248"/>
      <c r="AJ52" s="225">
        <f t="shared" si="198"/>
        <v>0</v>
      </c>
      <c r="AK52" s="227"/>
      <c r="AL52" s="227"/>
      <c r="AM52" s="249"/>
      <c r="AN52" s="248"/>
      <c r="AO52" s="225">
        <f t="shared" si="173"/>
        <v>0</v>
      </c>
      <c r="AP52" s="227"/>
      <c r="AQ52" s="248"/>
      <c r="AR52" s="248"/>
      <c r="AS52" s="248"/>
      <c r="AT52" s="248"/>
      <c r="AU52" s="251"/>
      <c r="AV52" s="251"/>
      <c r="AW52" s="227"/>
      <c r="AX52" s="227"/>
      <c r="AY52" s="184"/>
      <c r="AZ52" s="184"/>
      <c r="BA52" s="227"/>
    </row>
    <row r="53" spans="1:53" ht="51" customHeight="1" x14ac:dyDescent="0.2">
      <c r="A53" s="251">
        <v>15</v>
      </c>
      <c r="B53" s="251" t="s">
        <v>452</v>
      </c>
      <c r="C53" s="248" t="str">
        <f>+VLOOKUP(B53,$A$105:$B$143,2,0)</f>
        <v>DIANA PATRICIA JURADO RAMIREZ</v>
      </c>
      <c r="D53" s="251" t="s">
        <v>162</v>
      </c>
      <c r="E53" s="248" t="str">
        <f>IF(D53=$D$75,$E$75,IF(D53=$D$76,$E$76,IF(D53=$D$77,$E$77,IF(D53=$D$78,$E$78,IF(D53=$D$79,$E$79,IF(D53=$D$80,$E$80,IF(D53=$D$81,$E$81,IF(D53=$D$82,$E$82,IF(D53=$D$83,$E$83,IF(D53=$D$84,$E$84,IF(D53=VICERRECTORÍA_ACADÉMICA_,$BF$75,IF(D53=PLANEACIÓN_,$BF$77, IF(D53=_VICERRECTORÍA_INVESTIGACIONES_INNOVACIÓN_Y_EXTENSIÓN_,$BF$76,IF(D53=VICERRECTORÍA_ADMINISTRATIVA_FINANCIERA_,$BF$78,IF(D53=_VICERRECTORÍA_RESPONSABILIDAD_SOCIAL_Y_BIENESTAR_UNIVERSITARIO_,$BF$79," ")))))))))))))))</f>
        <v>Administrar y ejecutar los recursos de la institución generando en los procesos mayor eficiencia y eficacia para dar una respuesta oportuna a los servicios demandados en el cumplimiento de las funciones misionales.</v>
      </c>
      <c r="F53" s="251" t="s">
        <v>264</v>
      </c>
      <c r="G53" s="227" t="s">
        <v>260</v>
      </c>
      <c r="H53" s="227" t="s">
        <v>38</v>
      </c>
      <c r="I53" s="182" t="s">
        <v>645</v>
      </c>
      <c r="J53" s="251" t="s">
        <v>112</v>
      </c>
      <c r="K53" s="263" t="s">
        <v>812</v>
      </c>
      <c r="L53" s="251" t="s">
        <v>648</v>
      </c>
      <c r="M53" s="264" t="s">
        <v>649</v>
      </c>
      <c r="N53" s="251" t="s">
        <v>127</v>
      </c>
      <c r="O53" s="262">
        <f t="shared" ref="O53" si="250">IF(N53="ALTA",5,IF(N53="MEDIO ALTA",4,IF(N53="MEDIA",3,IF(N53="MEDIO BAJA",2,IF(N53="BAJA",1,0)))))</f>
        <v>1</v>
      </c>
      <c r="P53" s="251" t="s">
        <v>139</v>
      </c>
      <c r="Q53" s="262">
        <f t="shared" ref="Q53" si="251">IF(P53="ALTO",5,IF(P53="MEDIO-ALTO",4,IF(P53="MEDIO",3,IF(P53="MEDIO-BAJO",2,IF(P53="BAJO",1,0)))))</f>
        <v>5</v>
      </c>
      <c r="R53" s="262">
        <f t="shared" ref="R53" si="252">Q53*O53</f>
        <v>5</v>
      </c>
      <c r="S53" s="182" t="s">
        <v>314</v>
      </c>
      <c r="T53" s="181">
        <f t="shared" si="195"/>
        <v>2</v>
      </c>
      <c r="U53" s="248">
        <f t="shared" ref="U53" si="253">ROUND(AVERAGEIF(T53:T55,"&gt;0"),0)</f>
        <v>2</v>
      </c>
      <c r="V53" s="248">
        <f t="shared" ref="V53" si="254">U53*0.6</f>
        <v>1.2</v>
      </c>
      <c r="W53" s="227" t="s">
        <v>651</v>
      </c>
      <c r="X53" s="251">
        <f t="shared" ref="X53" si="255">IF(S53="No_existen",5*$X$10,Y53*$X$10)</f>
        <v>0.1</v>
      </c>
      <c r="Y53" s="249">
        <f t="shared" ref="Y53" si="256">ROUND(AVERAGEIF(Z53:Z55,"&gt;0"),0)</f>
        <v>2</v>
      </c>
      <c r="Z53" s="226">
        <f t="shared" si="196"/>
        <v>2</v>
      </c>
      <c r="AA53" s="227" t="s">
        <v>319</v>
      </c>
      <c r="AB53" s="227"/>
      <c r="AC53" s="249">
        <f t="shared" ref="AC53" si="257">IF(S53="No_existen",5*$AC$10,AD53*$AC$10)</f>
        <v>0.15</v>
      </c>
      <c r="AD53" s="248">
        <f t="shared" ref="AD53" si="258">ROUND(AVERAGEIF(AE53:AE55,"&gt;0"),0)</f>
        <v>1</v>
      </c>
      <c r="AE53" s="225">
        <f t="shared" si="197"/>
        <v>1</v>
      </c>
      <c r="AF53" s="227" t="s">
        <v>295</v>
      </c>
      <c r="AG53" s="227" t="s">
        <v>653</v>
      </c>
      <c r="AH53" s="249">
        <f t="shared" ref="AH53" si="259">IF(S53="No_existen",5*$AH$10,AI53*$AH$10)</f>
        <v>0.1</v>
      </c>
      <c r="AI53" s="248">
        <f t="shared" ref="AI53" si="260">ROUND(AVERAGEIF(AJ53:AJ55,"&gt;0"),0)</f>
        <v>1</v>
      </c>
      <c r="AJ53" s="225">
        <f t="shared" si="198"/>
        <v>1</v>
      </c>
      <c r="AK53" s="227" t="s">
        <v>292</v>
      </c>
      <c r="AL53" s="227" t="s">
        <v>306</v>
      </c>
      <c r="AM53" s="249">
        <f t="shared" ref="AM53" si="261">IF(S53="No_existen",5*$AM$10,AN53*$AM$10)</f>
        <v>0.4</v>
      </c>
      <c r="AN53" s="248">
        <f t="shared" ref="AN53" si="262">ROUND(AVERAGEIF(AO53:AO55,"&gt;0"),0)</f>
        <v>4</v>
      </c>
      <c r="AO53" s="225">
        <f t="shared" si="173"/>
        <v>4</v>
      </c>
      <c r="AP53" s="227" t="s">
        <v>565</v>
      </c>
      <c r="AQ53" s="248">
        <f t="shared" ref="AQ53" si="263">ROUND(AVERAGE(U53,Y53,AD53,AI53,AN53),0)</f>
        <v>2</v>
      </c>
      <c r="AR53" s="248" t="str">
        <f t="shared" ref="AR53" si="264">IF(AQ53&lt;1.5,"FUERTE",IF(AND(AQ53&gt;=1.5,AQ53&lt;2.5),"ACEPTABLE",IF(AQ53&gt;=5,"INEXISTENTE","DÉBIL")))</f>
        <v>ACEPTABLE</v>
      </c>
      <c r="AS53" s="248">
        <f t="shared" ref="AS53" si="265">IF(R53=0,0,ROUND((R53*AQ53),0))</f>
        <v>10</v>
      </c>
      <c r="AT53" s="248" t="str">
        <f t="shared" ref="AT53" si="266">IF(AS53&gt;=36,"GRAVE", IF(AS53&lt;=10, "LEVE", "MODERADO"))</f>
        <v>LEVE</v>
      </c>
      <c r="AU53" s="251" t="s">
        <v>656</v>
      </c>
      <c r="AV53" s="252" t="s">
        <v>657</v>
      </c>
      <c r="AW53" s="227" t="s">
        <v>89</v>
      </c>
      <c r="AX53" s="227"/>
      <c r="AY53" s="184"/>
      <c r="AZ53" s="184"/>
      <c r="BA53" s="227"/>
    </row>
    <row r="54" spans="1:53" ht="51" customHeight="1" x14ac:dyDescent="0.2">
      <c r="A54" s="251"/>
      <c r="B54" s="251"/>
      <c r="C54" s="248"/>
      <c r="D54" s="251"/>
      <c r="E54" s="248"/>
      <c r="F54" s="251"/>
      <c r="G54" s="227"/>
      <c r="H54" s="227"/>
      <c r="I54" s="182"/>
      <c r="J54" s="251"/>
      <c r="K54" s="263"/>
      <c r="L54" s="251"/>
      <c r="M54" s="251"/>
      <c r="N54" s="251"/>
      <c r="O54" s="262"/>
      <c r="P54" s="251"/>
      <c r="Q54" s="262"/>
      <c r="R54" s="262"/>
      <c r="S54" s="182"/>
      <c r="T54" s="181">
        <f t="shared" si="195"/>
        <v>0</v>
      </c>
      <c r="U54" s="248"/>
      <c r="V54" s="248"/>
      <c r="W54" s="227"/>
      <c r="X54" s="251"/>
      <c r="Y54" s="249"/>
      <c r="Z54" s="226">
        <f t="shared" si="196"/>
        <v>0</v>
      </c>
      <c r="AA54" s="227"/>
      <c r="AB54" s="227"/>
      <c r="AC54" s="249"/>
      <c r="AD54" s="248"/>
      <c r="AE54" s="225">
        <f t="shared" si="197"/>
        <v>0</v>
      </c>
      <c r="AF54" s="227"/>
      <c r="AG54" s="227"/>
      <c r="AH54" s="249"/>
      <c r="AI54" s="248"/>
      <c r="AJ54" s="225">
        <f t="shared" si="198"/>
        <v>0</v>
      </c>
      <c r="AK54" s="227"/>
      <c r="AL54" s="227"/>
      <c r="AM54" s="249"/>
      <c r="AN54" s="248"/>
      <c r="AO54" s="225">
        <f t="shared" si="173"/>
        <v>0</v>
      </c>
      <c r="AP54" s="227"/>
      <c r="AQ54" s="248"/>
      <c r="AR54" s="248"/>
      <c r="AS54" s="248"/>
      <c r="AT54" s="248"/>
      <c r="AU54" s="251"/>
      <c r="AV54" s="251"/>
      <c r="AW54" s="227"/>
      <c r="AX54" s="227"/>
      <c r="AY54" s="183"/>
      <c r="AZ54" s="184"/>
      <c r="BA54" s="227"/>
    </row>
    <row r="55" spans="1:53" ht="51" customHeight="1" x14ac:dyDescent="0.2">
      <c r="A55" s="251"/>
      <c r="B55" s="251"/>
      <c r="C55" s="248"/>
      <c r="D55" s="251"/>
      <c r="E55" s="248"/>
      <c r="F55" s="251"/>
      <c r="G55" s="227"/>
      <c r="H55" s="227"/>
      <c r="I55" s="182"/>
      <c r="J55" s="251"/>
      <c r="K55" s="263"/>
      <c r="L55" s="251"/>
      <c r="M55" s="251"/>
      <c r="N55" s="251"/>
      <c r="O55" s="262"/>
      <c r="P55" s="251"/>
      <c r="Q55" s="262"/>
      <c r="R55" s="262"/>
      <c r="S55" s="182"/>
      <c r="T55" s="181">
        <f t="shared" si="195"/>
        <v>0</v>
      </c>
      <c r="U55" s="248"/>
      <c r="V55" s="248"/>
      <c r="W55" s="227"/>
      <c r="X55" s="251"/>
      <c r="Y55" s="249"/>
      <c r="Z55" s="226">
        <f t="shared" si="196"/>
        <v>0</v>
      </c>
      <c r="AA55" s="227"/>
      <c r="AB55" s="227"/>
      <c r="AC55" s="249"/>
      <c r="AD55" s="248"/>
      <c r="AE55" s="225">
        <f t="shared" si="197"/>
        <v>0</v>
      </c>
      <c r="AF55" s="227"/>
      <c r="AG55" s="227"/>
      <c r="AH55" s="249"/>
      <c r="AI55" s="248"/>
      <c r="AJ55" s="225">
        <f t="shared" si="198"/>
        <v>0</v>
      </c>
      <c r="AK55" s="227"/>
      <c r="AL55" s="227"/>
      <c r="AM55" s="249"/>
      <c r="AN55" s="248"/>
      <c r="AO55" s="225">
        <f t="shared" si="173"/>
        <v>0</v>
      </c>
      <c r="AP55" s="227"/>
      <c r="AQ55" s="248"/>
      <c r="AR55" s="248"/>
      <c r="AS55" s="248"/>
      <c r="AT55" s="248"/>
      <c r="AU55" s="251"/>
      <c r="AV55" s="251"/>
      <c r="AW55" s="227"/>
      <c r="AX55" s="227"/>
      <c r="AY55" s="183"/>
      <c r="AZ55" s="184"/>
      <c r="BA55" s="227"/>
    </row>
    <row r="56" spans="1:53" ht="51" customHeight="1" x14ac:dyDescent="0.2">
      <c r="A56" s="251">
        <v>16</v>
      </c>
      <c r="B56" s="251" t="s">
        <v>159</v>
      </c>
      <c r="C56" s="248" t="str">
        <f>+VLOOKUP(B56,$A$105:$B$143,2,0)</f>
        <v>MARIA TERESA VELEZ ANGEL</v>
      </c>
      <c r="D56" s="251" t="s">
        <v>162</v>
      </c>
      <c r="E56" s="248" t="str">
        <f>IF(D56=$D$75,$E$75,IF(D56=$D$76,$E$76,IF(D56=$D$77,$E$77,IF(D56=$D$78,$E$78,IF(D56=$D$79,$E$79,IF(D56=$D$80,$E$80,IF(D56=$D$81,$E$81,IF(D56=$D$82,$E$82,IF(D56=$D$83,$E$83,IF(D56=$D$84,$E$84,IF(D56=VICERRECTORÍA_ACADÉMICA_,BF408,IF(D56=PLANEACIÓN_,BF410, IF(D56=_VICERRECTORÍA_INVESTIGACIONES_INNOVACIÓN_Y_EXTENSIÓN_,BF409,IF(D56=VICERRECTORÍA_ADMINISTRATIVA_FINANCIERA_,BF411,IF(D56=_VICERRECTORÍA_RESPONSABILIDAD_SOCIAL_Y_BIENESTAR_UNIVERSITARIO_,BF412," ")))))))))))))))</f>
        <v>Administrar y ejecutar los recursos de la institución generando en los procesos mayor eficiencia y eficacia para dar una respuesta oportuna a los servicios demandados en el cumplimiento de las funciones misionales.</v>
      </c>
      <c r="F56" s="251" t="s">
        <v>264</v>
      </c>
      <c r="G56" s="227" t="s">
        <v>260</v>
      </c>
      <c r="H56" s="227" t="s">
        <v>37</v>
      </c>
      <c r="I56" s="227" t="s">
        <v>659</v>
      </c>
      <c r="J56" s="251" t="s">
        <v>105</v>
      </c>
      <c r="K56" s="251" t="s">
        <v>660</v>
      </c>
      <c r="L56" s="251" t="s">
        <v>661</v>
      </c>
      <c r="M56" s="251" t="s">
        <v>662</v>
      </c>
      <c r="N56" s="251" t="s">
        <v>104</v>
      </c>
      <c r="O56" s="262">
        <f t="shared" ref="O56" si="267">IF(N56="ALTA",5,IF(N56="MEDIO ALTA",4,IF(N56="MEDIA",3,IF(N56="MEDIO BAJA",2,IF(N56="BAJA",1,0)))))</f>
        <v>3</v>
      </c>
      <c r="P56" s="251" t="s">
        <v>209</v>
      </c>
      <c r="Q56" s="262">
        <f t="shared" ref="Q56" si="268">IF(P56="ALTO",5,IF(P56="MEDIO-ALTO",4,IF(P56="MEDIO",3,IF(P56="MEDIO-BAJO",2,IF(P56="BAJO",1,0)))))</f>
        <v>4</v>
      </c>
      <c r="R56" s="262">
        <f t="shared" ref="R56" si="269">Q56*O56</f>
        <v>12</v>
      </c>
      <c r="S56" s="182" t="s">
        <v>315</v>
      </c>
      <c r="T56" s="181">
        <f t="shared" si="195"/>
        <v>1</v>
      </c>
      <c r="U56" s="248">
        <f t="shared" ref="U56" si="270">ROUND(AVERAGEIF(T56:T58,"&gt;0"),0)</f>
        <v>1</v>
      </c>
      <c r="V56" s="248">
        <f t="shared" ref="V56" si="271">U56*0.6</f>
        <v>0.6</v>
      </c>
      <c r="W56" s="227" t="s">
        <v>663</v>
      </c>
      <c r="X56" s="251">
        <f t="shared" ref="X56" si="272">IF(S56="No_existen",5*$X$10,Y56*$X$10)</f>
        <v>0.1</v>
      </c>
      <c r="Y56" s="249">
        <f t="shared" ref="Y56" si="273">ROUND(AVERAGEIF(Z56:Z58,"&gt;0"),0)</f>
        <v>2</v>
      </c>
      <c r="Z56" s="226">
        <f t="shared" si="196"/>
        <v>2</v>
      </c>
      <c r="AA56" s="227" t="s">
        <v>319</v>
      </c>
      <c r="AB56" s="227"/>
      <c r="AC56" s="249">
        <f t="shared" ref="AC56" si="274">IF(S56="No_existen",5*$AC$10,AD56*$AC$10)</f>
        <v>0.15</v>
      </c>
      <c r="AD56" s="248">
        <f t="shared" ref="AD56" si="275">ROUND(AVERAGEIF(AE56:AE58,"&gt;0"),0)</f>
        <v>1</v>
      </c>
      <c r="AE56" s="225">
        <f t="shared" si="197"/>
        <v>1</v>
      </c>
      <c r="AF56" s="227" t="s">
        <v>295</v>
      </c>
      <c r="AG56" s="227" t="s">
        <v>664</v>
      </c>
      <c r="AH56" s="249">
        <f t="shared" ref="AH56" si="276">IF(S56="No_existen",5*$AH$10,AI56*$AH$10)</f>
        <v>0.1</v>
      </c>
      <c r="AI56" s="248">
        <f t="shared" ref="AI56" si="277">ROUND(AVERAGEIF(AJ56:AJ58,"&gt;0"),0)</f>
        <v>1</v>
      </c>
      <c r="AJ56" s="225">
        <f t="shared" si="198"/>
        <v>1</v>
      </c>
      <c r="AK56" s="227" t="s">
        <v>292</v>
      </c>
      <c r="AL56" s="227" t="s">
        <v>306</v>
      </c>
      <c r="AM56" s="249">
        <f t="shared" ref="AM56" si="278">IF(S56="No_existen",5*$AM$10,AN56*$AM$10)</f>
        <v>0.1</v>
      </c>
      <c r="AN56" s="248">
        <f t="shared" ref="AN56" si="279">ROUND(AVERAGEIF(AO56:AO58,"&gt;0"),0)</f>
        <v>1</v>
      </c>
      <c r="AO56" s="225">
        <f t="shared" si="173"/>
        <v>1</v>
      </c>
      <c r="AP56" s="227" t="s">
        <v>566</v>
      </c>
      <c r="AQ56" s="248">
        <f t="shared" ref="AQ56" si="280">ROUND(AVERAGE(U56,Y56,AD56,AI56,AN56),0)</f>
        <v>1</v>
      </c>
      <c r="AR56" s="248" t="str">
        <f t="shared" ref="AR56" si="281">IF(AQ56&lt;1.5,"FUERTE",IF(AND(AQ56&gt;=1.5,AQ56&lt;2.5),"ACEPTABLE",IF(AQ56&gt;=5,"INEXISTENTE","DÉBIL")))</f>
        <v>FUERTE</v>
      </c>
      <c r="AS56" s="248">
        <f t="shared" ref="AS56" si="282">IF(R56=0,0,ROUND((R56*AQ56),0))</f>
        <v>12</v>
      </c>
      <c r="AT56" s="248" t="str">
        <f t="shared" ref="AT56" si="283">IF(AS56&gt;=36,"GRAVE", IF(AS56&lt;=10, "LEVE", "MODERADO"))</f>
        <v>MODERADO</v>
      </c>
      <c r="AU56" s="251" t="s">
        <v>665</v>
      </c>
      <c r="AV56" s="251">
        <v>0</v>
      </c>
      <c r="AW56" s="227" t="s">
        <v>93</v>
      </c>
      <c r="AX56" s="227" t="s">
        <v>666</v>
      </c>
      <c r="AY56" s="184">
        <v>45291</v>
      </c>
      <c r="AZ56" s="184"/>
      <c r="BA56" s="227"/>
    </row>
    <row r="57" spans="1:53" ht="51" customHeight="1" x14ac:dyDescent="0.2">
      <c r="A57" s="251"/>
      <c r="B57" s="251"/>
      <c r="C57" s="248"/>
      <c r="D57" s="251"/>
      <c r="E57" s="248"/>
      <c r="F57" s="251"/>
      <c r="G57" s="227"/>
      <c r="H57" s="227"/>
      <c r="I57" s="227"/>
      <c r="J57" s="251"/>
      <c r="K57" s="251"/>
      <c r="L57" s="251"/>
      <c r="M57" s="251"/>
      <c r="N57" s="251"/>
      <c r="O57" s="262"/>
      <c r="P57" s="251"/>
      <c r="Q57" s="262"/>
      <c r="R57" s="262"/>
      <c r="S57" s="182"/>
      <c r="T57" s="181">
        <f t="shared" si="195"/>
        <v>0</v>
      </c>
      <c r="U57" s="248"/>
      <c r="V57" s="248"/>
      <c r="W57" s="227"/>
      <c r="X57" s="251"/>
      <c r="Y57" s="249"/>
      <c r="Z57" s="226">
        <f t="shared" si="196"/>
        <v>0</v>
      </c>
      <c r="AA57" s="227"/>
      <c r="AB57" s="227"/>
      <c r="AC57" s="249"/>
      <c r="AD57" s="248"/>
      <c r="AE57" s="225">
        <f t="shared" si="197"/>
        <v>0</v>
      </c>
      <c r="AF57" s="227"/>
      <c r="AG57" s="227"/>
      <c r="AH57" s="249"/>
      <c r="AI57" s="248"/>
      <c r="AJ57" s="225">
        <f t="shared" si="198"/>
        <v>0</v>
      </c>
      <c r="AK57" s="227"/>
      <c r="AL57" s="227"/>
      <c r="AM57" s="249"/>
      <c r="AN57" s="248"/>
      <c r="AO57" s="225">
        <f t="shared" si="173"/>
        <v>0</v>
      </c>
      <c r="AP57" s="227"/>
      <c r="AQ57" s="248"/>
      <c r="AR57" s="248"/>
      <c r="AS57" s="248"/>
      <c r="AT57" s="248"/>
      <c r="AU57" s="251"/>
      <c r="AV57" s="251"/>
      <c r="AW57" s="227"/>
      <c r="AX57" s="227"/>
      <c r="AY57" s="183"/>
      <c r="AZ57" s="184"/>
      <c r="BA57" s="227"/>
    </row>
    <row r="58" spans="1:53" ht="51" customHeight="1" x14ac:dyDescent="0.2">
      <c r="A58" s="251"/>
      <c r="B58" s="251"/>
      <c r="C58" s="248"/>
      <c r="D58" s="251"/>
      <c r="E58" s="248"/>
      <c r="F58" s="251"/>
      <c r="G58" s="227"/>
      <c r="H58" s="227"/>
      <c r="I58" s="227"/>
      <c r="J58" s="251"/>
      <c r="K58" s="251"/>
      <c r="L58" s="251"/>
      <c r="M58" s="251"/>
      <c r="N58" s="251"/>
      <c r="O58" s="262"/>
      <c r="P58" s="251"/>
      <c r="Q58" s="262"/>
      <c r="R58" s="262"/>
      <c r="S58" s="182"/>
      <c r="T58" s="181">
        <f t="shared" si="195"/>
        <v>0</v>
      </c>
      <c r="U58" s="248"/>
      <c r="V58" s="248"/>
      <c r="W58" s="227"/>
      <c r="X58" s="251"/>
      <c r="Y58" s="249"/>
      <c r="Z58" s="226">
        <f t="shared" si="196"/>
        <v>0</v>
      </c>
      <c r="AA58" s="227"/>
      <c r="AB58" s="227"/>
      <c r="AC58" s="249"/>
      <c r="AD58" s="248"/>
      <c r="AE58" s="225">
        <f t="shared" si="197"/>
        <v>0</v>
      </c>
      <c r="AF58" s="227"/>
      <c r="AG58" s="227"/>
      <c r="AH58" s="249"/>
      <c r="AI58" s="248"/>
      <c r="AJ58" s="225">
        <f t="shared" si="198"/>
        <v>0</v>
      </c>
      <c r="AK58" s="227"/>
      <c r="AL58" s="227"/>
      <c r="AM58" s="249"/>
      <c r="AN58" s="248"/>
      <c r="AO58" s="225">
        <f t="shared" si="173"/>
        <v>0</v>
      </c>
      <c r="AP58" s="227"/>
      <c r="AQ58" s="248"/>
      <c r="AR58" s="248"/>
      <c r="AS58" s="248"/>
      <c r="AT58" s="248"/>
      <c r="AU58" s="251"/>
      <c r="AV58" s="251"/>
      <c r="AW58" s="227"/>
      <c r="AX58" s="227"/>
      <c r="AY58" s="183"/>
      <c r="AZ58" s="184"/>
      <c r="BA58" s="227"/>
    </row>
    <row r="59" spans="1:53" ht="51" customHeight="1" x14ac:dyDescent="0.2">
      <c r="A59" s="251">
        <v>17</v>
      </c>
      <c r="B59" s="251" t="s">
        <v>181</v>
      </c>
      <c r="C59" s="248" t="str">
        <f>+VLOOKUP(B59,$A$105:$B$143,2,0)</f>
        <v>SANDRA YAMILE CALVO CATAÑO</v>
      </c>
      <c r="D59" s="251" t="s">
        <v>165</v>
      </c>
      <c r="E59" s="248" t="str">
        <f>IF(D59=$D$75,$E$75,IF(D59=$D$76,$E$76,IF(D59=$D$77,$E$77,IF(D59=$D$78,$E$78,IF(D59=$D$79,$E$79,IF(D59=$D$80,$E$80,IF(D59=$D$81,$E$81,IF(D59=$D$82,$E$82,IF(D59=$D$83,$E$83,IF(D59=$D$84,$E$84,IF(D59=VICERRECTORÍA_ACADÉMICA_,$BF$75,IF(D59=PLANEACIÓN_,$BF$77, IF(D59=_VICERRECTORÍA_INVESTIGACIONES_INNOVACIÓN_Y_EXTENSIÓN_,$BF$76,IF(D59=VICERRECTORÍA_ADMINISTRATIVA_FINANCIERA_,$BF$78,IF(D59=_VICERRECTORÍA_RESPONSABILIDAD_SOCIAL_Y_BIENESTAR_UNIVERSITARIO_,$BF$79," ")))))))))))))))</f>
        <v>Ejercer la evaluación y control sobre el desarrollo del quehacer institucional, de forma preventiva y correctiva, vigilando el cumplimiento de las disposiciones establecidas por la Ley y la Universidad.</v>
      </c>
      <c r="F59" s="251" t="s">
        <v>264</v>
      </c>
      <c r="G59" s="227" t="s">
        <v>260</v>
      </c>
      <c r="H59" s="227" t="s">
        <v>34</v>
      </c>
      <c r="I59" s="182" t="s">
        <v>601</v>
      </c>
      <c r="J59" s="251" t="s">
        <v>142</v>
      </c>
      <c r="K59" s="251" t="s">
        <v>604</v>
      </c>
      <c r="L59" s="251" t="s">
        <v>605</v>
      </c>
      <c r="M59" s="251" t="s">
        <v>606</v>
      </c>
      <c r="N59" s="251" t="s">
        <v>127</v>
      </c>
      <c r="O59" s="262">
        <f t="shared" ref="O59" si="284">IF(N59="ALTA",5,IF(N59="MEDIO ALTA",4,IF(N59="MEDIA",3,IF(N59="MEDIO BAJA",2,IF(N59="BAJA",1,0)))))</f>
        <v>1</v>
      </c>
      <c r="P59" s="251" t="s">
        <v>209</v>
      </c>
      <c r="Q59" s="262">
        <f t="shared" ref="Q59" si="285">IF(P59="ALTO",5,IF(P59="MEDIO-ALTO",4,IF(P59="MEDIO",3,IF(P59="MEDIO-BAJO",2,IF(P59="BAJO",1,0)))))</f>
        <v>4</v>
      </c>
      <c r="R59" s="262">
        <f t="shared" ref="R59" si="286">Q59*O59</f>
        <v>4</v>
      </c>
      <c r="S59" s="182" t="s">
        <v>315</v>
      </c>
      <c r="T59" s="181">
        <f t="shared" si="195"/>
        <v>1</v>
      </c>
      <c r="U59" s="248">
        <f t="shared" ref="U59" si="287">ROUND(AVERAGEIF(T59:T61,"&gt;0"),0)</f>
        <v>1</v>
      </c>
      <c r="V59" s="248">
        <f t="shared" ref="V59" si="288">U59*0.6</f>
        <v>0.6</v>
      </c>
      <c r="W59" s="227" t="s">
        <v>607</v>
      </c>
      <c r="X59" s="251">
        <f t="shared" ref="X59" si="289">IF(S59="No_existen",5*$X$10,Y59*$X$10)</f>
        <v>0.2</v>
      </c>
      <c r="Y59" s="249">
        <f t="shared" ref="Y59" si="290">ROUND(AVERAGEIF(Z59:Z61,"&gt;0"),0)</f>
        <v>4</v>
      </c>
      <c r="Z59" s="226">
        <f t="shared" si="196"/>
        <v>4</v>
      </c>
      <c r="AA59" s="227" t="s">
        <v>318</v>
      </c>
      <c r="AB59" s="227"/>
      <c r="AC59" s="249">
        <f t="shared" ref="AC59" si="291">IF(S59="No_existen",5*$AC$10,AD59*$AC$10)</f>
        <v>0.15</v>
      </c>
      <c r="AD59" s="248">
        <f t="shared" ref="AD59" si="292">ROUND(AVERAGEIF(AE59:AE61,"&gt;0"),0)</f>
        <v>1</v>
      </c>
      <c r="AE59" s="225">
        <f t="shared" si="197"/>
        <v>1</v>
      </c>
      <c r="AF59" s="227" t="s">
        <v>295</v>
      </c>
      <c r="AG59" s="227" t="s">
        <v>610</v>
      </c>
      <c r="AH59" s="249">
        <f t="shared" ref="AH59" si="293">IF(S59="No_existen",5*$AH$10,AI59*$AH$10)</f>
        <v>0.1</v>
      </c>
      <c r="AI59" s="248">
        <f t="shared" ref="AI59" si="294">ROUND(AVERAGEIF(AJ59:AJ61,"&gt;0"),0)</f>
        <v>1</v>
      </c>
      <c r="AJ59" s="225">
        <f t="shared" si="198"/>
        <v>1</v>
      </c>
      <c r="AK59" s="227" t="s">
        <v>292</v>
      </c>
      <c r="AL59" s="227" t="s">
        <v>303</v>
      </c>
      <c r="AM59" s="249">
        <f t="shared" ref="AM59" si="295">IF(S59="No_existen",5*$AM$10,AN59*$AM$10)</f>
        <v>0.1</v>
      </c>
      <c r="AN59" s="248">
        <f t="shared" ref="AN59" si="296">ROUND(AVERAGEIF(AO59:AO61,"&gt;0"),0)</f>
        <v>1</v>
      </c>
      <c r="AO59" s="225">
        <f t="shared" ref="AO59:AO67" si="297">IF(AP59="Preventivo",1,IF(AP59="Detectivo",4, IF(S59="No_existen",5,0)))</f>
        <v>1</v>
      </c>
      <c r="AP59" s="227" t="s">
        <v>566</v>
      </c>
      <c r="AQ59" s="248">
        <f t="shared" ref="AQ59" si="298">ROUND(AVERAGE(U59,Y59,AD59,AI59,AN59),0)</f>
        <v>2</v>
      </c>
      <c r="AR59" s="248" t="str">
        <f t="shared" ref="AR59" si="299">IF(AQ59&lt;1.5,"FUERTE",IF(AND(AQ59&gt;=1.5,AQ59&lt;2.5),"ACEPTABLE",IF(AQ59&gt;=5,"INEXISTENTE","DÉBIL")))</f>
        <v>ACEPTABLE</v>
      </c>
      <c r="AS59" s="248">
        <f t="shared" ref="AS59" si="300">IF(R59=0,0,ROUND((R59*AQ59),0))</f>
        <v>8</v>
      </c>
      <c r="AT59" s="248" t="str">
        <f t="shared" ref="AT59" si="301">IF(AS59&gt;=36,"GRAVE", IF(AS59&lt;=10, "LEVE", "MODERADO"))</f>
        <v>LEVE</v>
      </c>
      <c r="AU59" s="251" t="s">
        <v>611</v>
      </c>
      <c r="AV59" s="251">
        <v>0</v>
      </c>
      <c r="AW59" s="227" t="s">
        <v>89</v>
      </c>
      <c r="AX59" s="227"/>
      <c r="AY59" s="183"/>
      <c r="AZ59" s="184"/>
      <c r="BA59" s="227"/>
    </row>
    <row r="60" spans="1:53" ht="51" customHeight="1" x14ac:dyDescent="0.2">
      <c r="A60" s="251"/>
      <c r="B60" s="251"/>
      <c r="C60" s="248"/>
      <c r="D60" s="251"/>
      <c r="E60" s="248"/>
      <c r="F60" s="251"/>
      <c r="G60" s="227" t="s">
        <v>261</v>
      </c>
      <c r="H60" s="227" t="s">
        <v>39</v>
      </c>
      <c r="I60" s="182" t="s">
        <v>602</v>
      </c>
      <c r="J60" s="251"/>
      <c r="K60" s="251"/>
      <c r="L60" s="251"/>
      <c r="M60" s="251"/>
      <c r="N60" s="251"/>
      <c r="O60" s="262"/>
      <c r="P60" s="251"/>
      <c r="Q60" s="262"/>
      <c r="R60" s="262"/>
      <c r="S60" s="182" t="s">
        <v>315</v>
      </c>
      <c r="T60" s="181">
        <f t="shared" si="195"/>
        <v>1</v>
      </c>
      <c r="U60" s="248"/>
      <c r="V60" s="248"/>
      <c r="W60" s="227" t="s">
        <v>608</v>
      </c>
      <c r="X60" s="251"/>
      <c r="Y60" s="249"/>
      <c r="Z60" s="226">
        <f t="shared" si="196"/>
        <v>4</v>
      </c>
      <c r="AA60" s="227" t="s">
        <v>318</v>
      </c>
      <c r="AB60" s="227"/>
      <c r="AC60" s="249"/>
      <c r="AD60" s="248"/>
      <c r="AE60" s="225">
        <f t="shared" si="197"/>
        <v>1</v>
      </c>
      <c r="AF60" s="227" t="s">
        <v>295</v>
      </c>
      <c r="AG60" s="227" t="s">
        <v>609</v>
      </c>
      <c r="AH60" s="249"/>
      <c r="AI60" s="248"/>
      <c r="AJ60" s="225">
        <f t="shared" si="198"/>
        <v>1</v>
      </c>
      <c r="AK60" s="227" t="s">
        <v>292</v>
      </c>
      <c r="AL60" s="227" t="s">
        <v>303</v>
      </c>
      <c r="AM60" s="249"/>
      <c r="AN60" s="248"/>
      <c r="AO60" s="225">
        <f t="shared" si="297"/>
        <v>1</v>
      </c>
      <c r="AP60" s="227" t="s">
        <v>566</v>
      </c>
      <c r="AQ60" s="248"/>
      <c r="AR60" s="248"/>
      <c r="AS60" s="248"/>
      <c r="AT60" s="248"/>
      <c r="AU60" s="251"/>
      <c r="AV60" s="251"/>
      <c r="AW60" s="227" t="s">
        <v>89</v>
      </c>
      <c r="AX60" s="227"/>
      <c r="AY60" s="183"/>
      <c r="AZ60" s="184"/>
      <c r="BA60" s="227"/>
    </row>
    <row r="61" spans="1:53" ht="51" customHeight="1" x14ac:dyDescent="0.2">
      <c r="A61" s="251"/>
      <c r="B61" s="251"/>
      <c r="C61" s="248"/>
      <c r="D61" s="251"/>
      <c r="E61" s="248"/>
      <c r="F61" s="251"/>
      <c r="G61" s="227" t="s">
        <v>260</v>
      </c>
      <c r="H61" s="227" t="s">
        <v>34</v>
      </c>
      <c r="I61" s="182" t="s">
        <v>603</v>
      </c>
      <c r="J61" s="251"/>
      <c r="K61" s="251"/>
      <c r="L61" s="251"/>
      <c r="M61" s="251"/>
      <c r="N61" s="251"/>
      <c r="O61" s="262"/>
      <c r="P61" s="251"/>
      <c r="Q61" s="262"/>
      <c r="R61" s="262"/>
      <c r="S61" s="182"/>
      <c r="T61" s="181">
        <f t="shared" si="195"/>
        <v>0</v>
      </c>
      <c r="U61" s="248"/>
      <c r="V61" s="248"/>
      <c r="W61" s="227"/>
      <c r="X61" s="251"/>
      <c r="Y61" s="249"/>
      <c r="Z61" s="226">
        <f t="shared" si="196"/>
        <v>0</v>
      </c>
      <c r="AA61" s="227"/>
      <c r="AB61" s="227"/>
      <c r="AC61" s="249"/>
      <c r="AD61" s="248"/>
      <c r="AE61" s="225">
        <f t="shared" si="197"/>
        <v>0</v>
      </c>
      <c r="AF61" s="227"/>
      <c r="AG61" s="227"/>
      <c r="AH61" s="249"/>
      <c r="AI61" s="248"/>
      <c r="AJ61" s="225">
        <f t="shared" si="198"/>
        <v>0</v>
      </c>
      <c r="AK61" s="227"/>
      <c r="AL61" s="227"/>
      <c r="AM61" s="249"/>
      <c r="AN61" s="248"/>
      <c r="AO61" s="225">
        <f t="shared" si="297"/>
        <v>0</v>
      </c>
      <c r="AP61" s="227"/>
      <c r="AQ61" s="248"/>
      <c r="AR61" s="248"/>
      <c r="AS61" s="248"/>
      <c r="AT61" s="248"/>
      <c r="AU61" s="251"/>
      <c r="AV61" s="251"/>
      <c r="AW61" s="227" t="s">
        <v>89</v>
      </c>
      <c r="AX61" s="227"/>
      <c r="AY61" s="183"/>
      <c r="AZ61" s="184"/>
      <c r="BA61" s="227"/>
    </row>
    <row r="62" spans="1:53" ht="51" customHeight="1" x14ac:dyDescent="0.2">
      <c r="A62" s="251">
        <v>18</v>
      </c>
      <c r="B62" s="251" t="s">
        <v>178</v>
      </c>
      <c r="C62" s="248" t="str">
        <f>+VLOOKUP(B62,$A$105:$B$143,2,0)</f>
        <v>WILSON ARENAS VALENCIA</v>
      </c>
      <c r="D62" s="251" t="s">
        <v>163</v>
      </c>
      <c r="E62" s="248" t="str">
        <f>IF(D62=$D$75,$E$75,IF(D62=$D$76,$E$76,IF(D62=$D$77,$E$77,IF(D62=$D$78,$E$78,IF(D62=$D$79,$E$79,IF(D62=$D$80,$E$80,IF(D62=$D$81,$E$81,IF(D62=$D$82,$E$82,IF(D62=$D$83,$E$83,IF(D62=$D$84,$E$84,IF(D62=VICERRECTORÍA_ACADÉMICA_,BF468,IF(D62=PLANEACIÓN_,BF470, IF(D62=_VICERRECTORÍA_INVESTIGACIONES_INNOVACIÓN_Y_EXTENSIÓN_,BF469,IF(D62=VICERRECTORÍA_ADMINISTRATIVA_FINANCIERA_,BF471,IF(D62=_VICERRECTORÍA_RESPONSABILIDAD_SOCIAL_Y_BIENESTAR_UNIVERSITARIO_,BF472," ")))))))))))))))</f>
        <v>Orientar el desarrollo de la Universidad mediante el direccionamiento estratégico y visión compartida de la comunidad universitaria, a fin de lograr los objetivos misionales.</v>
      </c>
      <c r="F62" s="251" t="s">
        <v>264</v>
      </c>
      <c r="G62" s="227" t="s">
        <v>260</v>
      </c>
      <c r="H62" s="227" t="s">
        <v>37</v>
      </c>
      <c r="I62" s="182" t="s">
        <v>709</v>
      </c>
      <c r="J62" s="251" t="s">
        <v>107</v>
      </c>
      <c r="K62" s="251" t="s">
        <v>711</v>
      </c>
      <c r="L62" s="251" t="s">
        <v>712</v>
      </c>
      <c r="M62" s="251" t="s">
        <v>713</v>
      </c>
      <c r="N62" s="251" t="s">
        <v>147</v>
      </c>
      <c r="O62" s="262">
        <f t="shared" ref="O62" si="302">IF(N62="ALTA",5,IF(N62="MEDIO ALTA",4,IF(N62="MEDIA",3,IF(N62="MEDIO BAJA",2,IF(N62="BAJA",1,0)))))</f>
        <v>2</v>
      </c>
      <c r="P62" s="251" t="s">
        <v>140</v>
      </c>
      <c r="Q62" s="262">
        <f t="shared" ref="Q62" si="303">IF(P62="ALTO",5,IF(P62="MEDIO-ALTO",4,IF(P62="MEDIO",3,IF(P62="MEDIO-BAJO",2,IF(P62="BAJO",1,0)))))</f>
        <v>3</v>
      </c>
      <c r="R62" s="262">
        <f t="shared" ref="R62" si="304">Q62*O62</f>
        <v>6</v>
      </c>
      <c r="S62" s="182" t="s">
        <v>315</v>
      </c>
      <c r="T62" s="181">
        <f t="shared" si="195"/>
        <v>1</v>
      </c>
      <c r="U62" s="248">
        <f t="shared" ref="U62" si="305">ROUND(AVERAGEIF(T62:T64,"&gt;0"),0)</f>
        <v>1</v>
      </c>
      <c r="V62" s="248">
        <f t="shared" ref="V62" si="306">U62*0.6</f>
        <v>0.6</v>
      </c>
      <c r="W62" s="227" t="s">
        <v>714</v>
      </c>
      <c r="X62" s="251">
        <f t="shared" ref="X62" si="307">IF(S62="No_existen",5*$X$10,Y62*$X$10)</f>
        <v>0.2</v>
      </c>
      <c r="Y62" s="249">
        <f t="shared" ref="Y62" si="308">ROUND(AVERAGEIF(Z62:Z64,"&gt;0"),0)</f>
        <v>4</v>
      </c>
      <c r="Z62" s="226">
        <f t="shared" si="196"/>
        <v>4</v>
      </c>
      <c r="AA62" s="227" t="s">
        <v>318</v>
      </c>
      <c r="AB62" s="227"/>
      <c r="AC62" s="249">
        <f t="shared" ref="AC62" si="309">IF(S62="No_existen",5*$AC$10,AD62*$AC$10)</f>
        <v>0.15</v>
      </c>
      <c r="AD62" s="248">
        <f t="shared" ref="AD62" si="310">ROUND(AVERAGEIF(AE62:AE64,"&gt;0"),0)</f>
        <v>1</v>
      </c>
      <c r="AE62" s="225">
        <f t="shared" si="197"/>
        <v>1</v>
      </c>
      <c r="AF62" s="227" t="s">
        <v>295</v>
      </c>
      <c r="AG62" s="227" t="s">
        <v>716</v>
      </c>
      <c r="AH62" s="249">
        <f t="shared" ref="AH62" si="311">IF(S62="No_existen",5*$AH$10,AI62*$AH$10)</f>
        <v>0.1</v>
      </c>
      <c r="AI62" s="248">
        <f t="shared" ref="AI62" si="312">ROUND(AVERAGEIF(AJ62:AJ64,"&gt;0"),0)</f>
        <v>1</v>
      </c>
      <c r="AJ62" s="225">
        <f t="shared" si="198"/>
        <v>1</v>
      </c>
      <c r="AK62" s="227" t="s">
        <v>292</v>
      </c>
      <c r="AL62" s="227" t="s">
        <v>299</v>
      </c>
      <c r="AM62" s="249">
        <f t="shared" ref="AM62" si="313">IF(S62="No_existen",5*$AM$10,AN62*$AM$10)</f>
        <v>0.1</v>
      </c>
      <c r="AN62" s="248">
        <f t="shared" ref="AN62" si="314">ROUND(AVERAGEIF(AO62:AO64,"&gt;0"),0)</f>
        <v>1</v>
      </c>
      <c r="AO62" s="225">
        <f t="shared" ref="AO62:AO64" si="315">IF(AP62="Preventivo",1,IF(AP62="Detectivo",4, IF(S62="No_existen",5,0)))</f>
        <v>1</v>
      </c>
      <c r="AP62" s="227" t="s">
        <v>566</v>
      </c>
      <c r="AQ62" s="248">
        <f t="shared" ref="AQ62" si="316">ROUND(AVERAGE(U62,Y62,AD62,AI62,AN62),0)</f>
        <v>2</v>
      </c>
      <c r="AR62" s="248" t="str">
        <f t="shared" ref="AR62" si="317">IF(AQ62&lt;1.5,"FUERTE",IF(AND(AQ62&gt;=1.5,AQ62&lt;2.5),"ACEPTABLE",IF(AQ62&gt;=5,"INEXISTENTE","DÉBIL")))</f>
        <v>ACEPTABLE</v>
      </c>
      <c r="AS62" s="248">
        <f t="shared" ref="AS62" si="318">IF(R62=0,0,ROUND((R62*AQ62),0))</f>
        <v>12</v>
      </c>
      <c r="AT62" s="248" t="str">
        <f t="shared" ref="AT62" si="319">IF(AS62&gt;=36,"GRAVE", IF(AS62&lt;=10, "LEVE", "MODERADO"))</f>
        <v>MODERADO</v>
      </c>
      <c r="AU62" s="251" t="s">
        <v>717</v>
      </c>
      <c r="AV62" s="252">
        <v>1</v>
      </c>
      <c r="AW62" s="227" t="s">
        <v>92</v>
      </c>
      <c r="AX62" s="227" t="s">
        <v>718</v>
      </c>
      <c r="AY62" s="184">
        <v>45641</v>
      </c>
      <c r="AZ62" s="184"/>
      <c r="BA62" s="227" t="s">
        <v>719</v>
      </c>
    </row>
    <row r="63" spans="1:53" ht="51" customHeight="1" x14ac:dyDescent="0.2">
      <c r="A63" s="251"/>
      <c r="B63" s="251"/>
      <c r="C63" s="248"/>
      <c r="D63" s="251"/>
      <c r="E63" s="248"/>
      <c r="F63" s="251"/>
      <c r="G63" s="227" t="s">
        <v>260</v>
      </c>
      <c r="H63" s="227" t="s">
        <v>34</v>
      </c>
      <c r="I63" s="182" t="s">
        <v>710</v>
      </c>
      <c r="J63" s="251"/>
      <c r="K63" s="251"/>
      <c r="L63" s="251"/>
      <c r="M63" s="251"/>
      <c r="N63" s="251"/>
      <c r="O63" s="262"/>
      <c r="P63" s="251"/>
      <c r="Q63" s="262"/>
      <c r="R63" s="262"/>
      <c r="S63" s="182" t="s">
        <v>315</v>
      </c>
      <c r="T63" s="181">
        <f t="shared" si="195"/>
        <v>1</v>
      </c>
      <c r="U63" s="248"/>
      <c r="V63" s="248"/>
      <c r="W63" s="227" t="s">
        <v>715</v>
      </c>
      <c r="X63" s="251"/>
      <c r="Y63" s="249"/>
      <c r="Z63" s="226">
        <f t="shared" si="196"/>
        <v>4</v>
      </c>
      <c r="AA63" s="227" t="s">
        <v>318</v>
      </c>
      <c r="AB63" s="227"/>
      <c r="AC63" s="249"/>
      <c r="AD63" s="248"/>
      <c r="AE63" s="225">
        <f t="shared" si="197"/>
        <v>1</v>
      </c>
      <c r="AF63" s="227" t="s">
        <v>295</v>
      </c>
      <c r="AG63" s="227" t="s">
        <v>716</v>
      </c>
      <c r="AH63" s="249"/>
      <c r="AI63" s="248"/>
      <c r="AJ63" s="225">
        <f t="shared" si="198"/>
        <v>1</v>
      </c>
      <c r="AK63" s="227" t="s">
        <v>292</v>
      </c>
      <c r="AL63" s="227" t="s">
        <v>299</v>
      </c>
      <c r="AM63" s="249"/>
      <c r="AN63" s="248"/>
      <c r="AO63" s="225">
        <f t="shared" si="315"/>
        <v>1</v>
      </c>
      <c r="AP63" s="227" t="s">
        <v>566</v>
      </c>
      <c r="AQ63" s="248"/>
      <c r="AR63" s="248"/>
      <c r="AS63" s="248"/>
      <c r="AT63" s="248"/>
      <c r="AU63" s="251"/>
      <c r="AV63" s="251"/>
      <c r="AW63" s="227" t="s">
        <v>92</v>
      </c>
      <c r="AX63" s="227" t="s">
        <v>718</v>
      </c>
      <c r="AY63" s="184">
        <v>45641</v>
      </c>
      <c r="AZ63" s="184"/>
      <c r="BA63" s="227" t="s">
        <v>719</v>
      </c>
    </row>
    <row r="64" spans="1:53" ht="51" customHeight="1" x14ac:dyDescent="0.2">
      <c r="A64" s="251"/>
      <c r="B64" s="251"/>
      <c r="C64" s="248"/>
      <c r="D64" s="251"/>
      <c r="E64" s="248"/>
      <c r="F64" s="251"/>
      <c r="G64" s="227" t="s">
        <v>260</v>
      </c>
      <c r="H64" s="227" t="s">
        <v>36</v>
      </c>
      <c r="I64" s="182" t="s">
        <v>710</v>
      </c>
      <c r="J64" s="251"/>
      <c r="K64" s="251"/>
      <c r="L64" s="251"/>
      <c r="M64" s="251"/>
      <c r="N64" s="251"/>
      <c r="O64" s="262"/>
      <c r="P64" s="251"/>
      <c r="Q64" s="262"/>
      <c r="R64" s="262"/>
      <c r="S64" s="182"/>
      <c r="T64" s="181">
        <f t="shared" si="195"/>
        <v>0</v>
      </c>
      <c r="U64" s="248"/>
      <c r="V64" s="248"/>
      <c r="W64" s="227"/>
      <c r="X64" s="251"/>
      <c r="Y64" s="249"/>
      <c r="Z64" s="226">
        <f t="shared" si="196"/>
        <v>0</v>
      </c>
      <c r="AA64" s="227"/>
      <c r="AB64" s="227"/>
      <c r="AC64" s="249"/>
      <c r="AD64" s="248"/>
      <c r="AE64" s="225">
        <f t="shared" si="197"/>
        <v>0</v>
      </c>
      <c r="AF64" s="227"/>
      <c r="AG64" s="227"/>
      <c r="AH64" s="249"/>
      <c r="AI64" s="248"/>
      <c r="AJ64" s="225">
        <f t="shared" si="198"/>
        <v>0</v>
      </c>
      <c r="AK64" s="227"/>
      <c r="AL64" s="227"/>
      <c r="AM64" s="249"/>
      <c r="AN64" s="248"/>
      <c r="AO64" s="225">
        <f t="shared" si="315"/>
        <v>0</v>
      </c>
      <c r="AP64" s="227"/>
      <c r="AQ64" s="248"/>
      <c r="AR64" s="248"/>
      <c r="AS64" s="248"/>
      <c r="AT64" s="248"/>
      <c r="AU64" s="251"/>
      <c r="AV64" s="251"/>
      <c r="AW64" s="227" t="s">
        <v>89</v>
      </c>
      <c r="AX64" s="227"/>
      <c r="AY64" s="183"/>
      <c r="AZ64" s="184"/>
      <c r="BA64" s="227"/>
    </row>
    <row r="65" spans="1:108" ht="51" customHeight="1" x14ac:dyDescent="0.2">
      <c r="A65" s="251">
        <v>19</v>
      </c>
      <c r="B65" s="251" t="s">
        <v>450</v>
      </c>
      <c r="C65" s="248" t="str">
        <f>+VLOOKUP(B65,$A$105:$B$143,2,0)</f>
        <v>YETSIKA NATALIA VILLA MONTES</v>
      </c>
      <c r="D65" s="251" t="s">
        <v>150</v>
      </c>
      <c r="E65" s="248" t="str">
        <f>IF(D65=$D$75,$E$75,IF(D65=$D$76,$E$76,IF(D65=$D$77,$E$77,IF(D65=$D$78,$E$78,IF(D65=$D$79,$E$79,IF(D65=$D$80,$E$80,IF(D65=$D$81,$E$81,IF(D65=$D$82,$E$82,IF(D65=$D$83,$E$83,IF(D65=$D$84,$E$84,IF(D65=VICERRECTORÍA_ACADÉMICA_,$BF$75,IF(D65=PLANEACIÓN_,$BF$77, IF(D65=_VICERRECTORÍA_INVESTIGACIONES_INNOVACIÓN_Y_EXTENSIÓN_,$BF$76,IF(D65=VICERRECTORÍA_ADMINISTRATIVA_FINANCIERA_,$BF$78,IF(D65=_VICERRECTORÍA_RESPONSABILIDAD_SOCIAL_Y_BIENESTAR_UNIVERSITARIO_,$BF$79," ")))))))))))))))</f>
        <v>Promover la calidad educativa de la Institución, mediante la administración de los programas de formación que ofrece la universidad en sus diferentes niveles, con el fin de permitir al egresado desempeñarse con idoneidad, ética y compromiso social.</v>
      </c>
      <c r="F65" s="251" t="s">
        <v>264</v>
      </c>
      <c r="G65" s="227" t="s">
        <v>260</v>
      </c>
      <c r="H65" s="227" t="s">
        <v>35</v>
      </c>
      <c r="I65" s="182" t="s">
        <v>612</v>
      </c>
      <c r="J65" s="251" t="s">
        <v>142</v>
      </c>
      <c r="K65" s="251" t="s">
        <v>614</v>
      </c>
      <c r="L65" s="251" t="s">
        <v>615</v>
      </c>
      <c r="M65" s="251" t="s">
        <v>616</v>
      </c>
      <c r="N65" s="251" t="s">
        <v>127</v>
      </c>
      <c r="O65" s="262">
        <f t="shared" ref="O65" si="320">IF(N65="ALTA",5,IF(N65="MEDIO ALTA",4,IF(N65="MEDIA",3,IF(N65="MEDIO BAJA",2,IF(N65="BAJA",1,0)))))</f>
        <v>1</v>
      </c>
      <c r="P65" s="251" t="s">
        <v>139</v>
      </c>
      <c r="Q65" s="262">
        <f t="shared" ref="Q65" si="321">IF(P65="ALTO",5,IF(P65="MEDIO-ALTO",4,IF(P65="MEDIO",3,IF(P65="MEDIO-BAJO",2,IF(P65="BAJO",1,0)))))</f>
        <v>5</v>
      </c>
      <c r="R65" s="262">
        <f t="shared" ref="R65" si="322">Q65*O65</f>
        <v>5</v>
      </c>
      <c r="S65" s="182" t="s">
        <v>315</v>
      </c>
      <c r="T65" s="181">
        <f t="shared" si="195"/>
        <v>1</v>
      </c>
      <c r="U65" s="248">
        <f t="shared" ref="U65" si="323">ROUND(AVERAGEIF(T65:T67,"&gt;0"),0)</f>
        <v>1</v>
      </c>
      <c r="V65" s="248">
        <f t="shared" ref="V65" si="324">U65*0.6</f>
        <v>0.6</v>
      </c>
      <c r="W65" s="227" t="s">
        <v>617</v>
      </c>
      <c r="X65" s="251">
        <f t="shared" ref="X65" si="325">IF(S65="No_existen",5*$X$10,Y65*$X$10)</f>
        <v>0.15000000000000002</v>
      </c>
      <c r="Y65" s="249">
        <f t="shared" ref="Y65" si="326">ROUND(AVERAGEIF(Z65:Z67,"&gt;0"),0)</f>
        <v>3</v>
      </c>
      <c r="Z65" s="226">
        <f t="shared" si="196"/>
        <v>2</v>
      </c>
      <c r="AA65" s="227" t="s">
        <v>319</v>
      </c>
      <c r="AB65" s="227"/>
      <c r="AC65" s="249">
        <f t="shared" ref="AC65" si="327">IF(S65="No_existen",5*$AC$10,AD65*$AC$10)</f>
        <v>0.15</v>
      </c>
      <c r="AD65" s="248">
        <f t="shared" ref="AD65" si="328">ROUND(AVERAGEIF(AE65:AE67,"&gt;0"),0)</f>
        <v>1</v>
      </c>
      <c r="AE65" s="225">
        <f t="shared" si="197"/>
        <v>1</v>
      </c>
      <c r="AF65" s="227" t="s">
        <v>295</v>
      </c>
      <c r="AG65" s="227" t="s">
        <v>620</v>
      </c>
      <c r="AH65" s="249">
        <f t="shared" ref="AH65" si="329">IF(S65="No_existen",5*$AH$10,AI65*$AH$10)</f>
        <v>0.1</v>
      </c>
      <c r="AI65" s="248">
        <f t="shared" ref="AI65" si="330">ROUND(AVERAGEIF(AJ65:AJ67,"&gt;0"),0)</f>
        <v>1</v>
      </c>
      <c r="AJ65" s="225">
        <f t="shared" si="198"/>
        <v>1</v>
      </c>
      <c r="AK65" s="227" t="s">
        <v>292</v>
      </c>
      <c r="AL65" s="227" t="s">
        <v>301</v>
      </c>
      <c r="AM65" s="249">
        <f t="shared" ref="AM65" si="331">IF(S65="No_existen",5*$AM$10,AN65*$AM$10)</f>
        <v>0.1</v>
      </c>
      <c r="AN65" s="248">
        <f t="shared" ref="AN65" si="332">ROUND(AVERAGEIF(AO65:AO67,"&gt;0"),0)</f>
        <v>1</v>
      </c>
      <c r="AO65" s="225">
        <f t="shared" si="297"/>
        <v>1</v>
      </c>
      <c r="AP65" s="227" t="s">
        <v>566</v>
      </c>
      <c r="AQ65" s="248">
        <f t="shared" ref="AQ65" si="333">ROUND(AVERAGE(U65,Y65,AD65,AI65,AN65),0)</f>
        <v>1</v>
      </c>
      <c r="AR65" s="248" t="str">
        <f t="shared" ref="AR65" si="334">IF(AQ65&lt;1.5,"FUERTE",IF(AND(AQ65&gt;=1.5,AQ65&lt;2.5),"ACEPTABLE",IF(AQ65&gt;=5,"INEXISTENTE","DÉBIL")))</f>
        <v>FUERTE</v>
      </c>
      <c r="AS65" s="248">
        <f t="shared" ref="AS65" si="335">IF(R65=0,0,ROUND((R65*AQ65),0))</f>
        <v>5</v>
      </c>
      <c r="AT65" s="248" t="str">
        <f t="shared" ref="AT65" si="336">IF(AS65&gt;=36,"GRAVE", IF(AS65&lt;=10, "LEVE", "MODERADO"))</f>
        <v>LEVE</v>
      </c>
      <c r="AU65" s="251" t="s">
        <v>623</v>
      </c>
      <c r="AV65" s="251">
        <v>0</v>
      </c>
      <c r="AW65" s="227" t="s">
        <v>89</v>
      </c>
      <c r="AX65" s="227"/>
      <c r="AY65" s="183"/>
      <c r="AZ65" s="184"/>
      <c r="BA65" s="227"/>
    </row>
    <row r="66" spans="1:108" ht="51" customHeight="1" x14ac:dyDescent="0.2">
      <c r="A66" s="251"/>
      <c r="B66" s="251"/>
      <c r="C66" s="248"/>
      <c r="D66" s="251"/>
      <c r="E66" s="248"/>
      <c r="F66" s="251"/>
      <c r="G66" s="227" t="s">
        <v>260</v>
      </c>
      <c r="H66" s="227" t="s">
        <v>37</v>
      </c>
      <c r="I66" s="182" t="s">
        <v>613</v>
      </c>
      <c r="J66" s="251"/>
      <c r="K66" s="251"/>
      <c r="L66" s="251"/>
      <c r="M66" s="251"/>
      <c r="N66" s="251"/>
      <c r="O66" s="262"/>
      <c r="P66" s="251"/>
      <c r="Q66" s="262"/>
      <c r="R66" s="262"/>
      <c r="S66" s="182" t="s">
        <v>315</v>
      </c>
      <c r="T66" s="181">
        <f t="shared" si="195"/>
        <v>1</v>
      </c>
      <c r="U66" s="248"/>
      <c r="V66" s="248"/>
      <c r="W66" s="227" t="s">
        <v>618</v>
      </c>
      <c r="X66" s="251"/>
      <c r="Y66" s="249"/>
      <c r="Z66" s="226">
        <f t="shared" si="196"/>
        <v>4</v>
      </c>
      <c r="AA66" s="227" t="s">
        <v>318</v>
      </c>
      <c r="AB66" s="227"/>
      <c r="AC66" s="249"/>
      <c r="AD66" s="248"/>
      <c r="AE66" s="225">
        <f t="shared" si="197"/>
        <v>1</v>
      </c>
      <c r="AF66" s="227" t="s">
        <v>295</v>
      </c>
      <c r="AG66" s="227" t="s">
        <v>621</v>
      </c>
      <c r="AH66" s="249"/>
      <c r="AI66" s="248"/>
      <c r="AJ66" s="225">
        <f t="shared" si="198"/>
        <v>1</v>
      </c>
      <c r="AK66" s="227" t="s">
        <v>292</v>
      </c>
      <c r="AL66" s="227" t="s">
        <v>301</v>
      </c>
      <c r="AM66" s="249"/>
      <c r="AN66" s="248"/>
      <c r="AO66" s="225">
        <f t="shared" si="297"/>
        <v>1</v>
      </c>
      <c r="AP66" s="227" t="s">
        <v>566</v>
      </c>
      <c r="AQ66" s="248"/>
      <c r="AR66" s="248"/>
      <c r="AS66" s="248"/>
      <c r="AT66" s="248"/>
      <c r="AU66" s="251"/>
      <c r="AV66" s="251"/>
      <c r="AW66" s="227" t="s">
        <v>89</v>
      </c>
      <c r="AX66" s="227"/>
      <c r="AY66" s="183"/>
      <c r="AZ66" s="184"/>
      <c r="BA66" s="227"/>
    </row>
    <row r="67" spans="1:108" ht="51" customHeight="1" x14ac:dyDescent="0.2">
      <c r="A67" s="251"/>
      <c r="B67" s="251"/>
      <c r="C67" s="248"/>
      <c r="D67" s="251"/>
      <c r="E67" s="248"/>
      <c r="F67" s="251"/>
      <c r="G67" s="227"/>
      <c r="H67" s="227"/>
      <c r="I67" s="182"/>
      <c r="J67" s="251"/>
      <c r="K67" s="251"/>
      <c r="L67" s="251"/>
      <c r="M67" s="251"/>
      <c r="N67" s="251"/>
      <c r="O67" s="262"/>
      <c r="P67" s="251"/>
      <c r="Q67" s="262"/>
      <c r="R67" s="262"/>
      <c r="S67" s="182" t="s">
        <v>315</v>
      </c>
      <c r="T67" s="181">
        <f t="shared" si="195"/>
        <v>1</v>
      </c>
      <c r="U67" s="248"/>
      <c r="V67" s="248"/>
      <c r="W67" s="227" t="s">
        <v>619</v>
      </c>
      <c r="X67" s="251"/>
      <c r="Y67" s="249"/>
      <c r="Z67" s="226">
        <f t="shared" si="196"/>
        <v>2</v>
      </c>
      <c r="AA67" s="227" t="s">
        <v>319</v>
      </c>
      <c r="AB67" s="227"/>
      <c r="AC67" s="249"/>
      <c r="AD67" s="248"/>
      <c r="AE67" s="225">
        <f t="shared" si="197"/>
        <v>1</v>
      </c>
      <c r="AF67" s="227" t="s">
        <v>295</v>
      </c>
      <c r="AG67" s="227" t="s">
        <v>622</v>
      </c>
      <c r="AH67" s="249"/>
      <c r="AI67" s="248"/>
      <c r="AJ67" s="225">
        <f t="shared" si="198"/>
        <v>1</v>
      </c>
      <c r="AK67" s="227" t="s">
        <v>292</v>
      </c>
      <c r="AL67" s="227" t="s">
        <v>301</v>
      </c>
      <c r="AM67" s="249"/>
      <c r="AN67" s="248"/>
      <c r="AO67" s="225">
        <f t="shared" si="297"/>
        <v>1</v>
      </c>
      <c r="AP67" s="227" t="s">
        <v>566</v>
      </c>
      <c r="AQ67" s="248"/>
      <c r="AR67" s="248"/>
      <c r="AS67" s="248"/>
      <c r="AT67" s="248"/>
      <c r="AU67" s="251"/>
      <c r="AV67" s="251"/>
      <c r="AW67" s="227" t="s">
        <v>89</v>
      </c>
      <c r="AX67" s="227"/>
      <c r="AY67" s="183"/>
      <c r="AZ67" s="184"/>
      <c r="BA67" s="227"/>
    </row>
    <row r="68" spans="1:108" s="174" customFormat="1" ht="51" hidden="1" customHeight="1" x14ac:dyDescent="0.2">
      <c r="A68" s="187"/>
      <c r="B68" s="187"/>
      <c r="C68" s="187"/>
      <c r="D68" s="187"/>
      <c r="E68" s="187"/>
      <c r="F68" s="187"/>
      <c r="G68" s="187"/>
      <c r="H68" s="187"/>
      <c r="I68" s="187"/>
      <c r="J68" s="187"/>
      <c r="K68" s="187"/>
      <c r="L68" s="187"/>
      <c r="M68" s="187"/>
      <c r="N68" s="187"/>
      <c r="O68" s="187"/>
      <c r="P68" s="187"/>
      <c r="Q68" s="187"/>
      <c r="R68" s="187"/>
      <c r="S68" s="187"/>
      <c r="T68" s="187"/>
      <c r="U68" s="187"/>
      <c r="V68" s="187"/>
      <c r="W68" s="187"/>
      <c r="X68" s="187"/>
      <c r="Y68" s="188"/>
      <c r="Z68" s="188"/>
      <c r="AA68" s="187"/>
      <c r="AB68" s="187"/>
      <c r="AC68" s="188"/>
      <c r="AD68" s="188"/>
      <c r="AE68" s="188"/>
      <c r="AF68" s="187"/>
      <c r="AG68" s="187"/>
      <c r="AH68" s="188"/>
      <c r="AI68" s="188"/>
      <c r="AJ68" s="188"/>
      <c r="AK68" s="187"/>
      <c r="AL68" s="187"/>
      <c r="AM68" s="188"/>
      <c r="AN68" s="188"/>
      <c r="AO68" s="188"/>
      <c r="AP68" s="187"/>
      <c r="AQ68" s="187"/>
      <c r="AR68" s="187"/>
      <c r="AS68" s="187"/>
      <c r="AT68" s="187"/>
      <c r="AU68" s="187"/>
      <c r="AV68" s="187"/>
      <c r="AW68" s="187"/>
      <c r="AX68" s="187"/>
      <c r="AY68" s="187"/>
      <c r="AZ68" s="187"/>
      <c r="BA68" s="187"/>
    </row>
    <row r="69" spans="1:108" s="174" customFormat="1" ht="51" hidden="1" customHeight="1" x14ac:dyDescent="0.2">
      <c r="A69" s="187"/>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8"/>
      <c r="Z69" s="188"/>
      <c r="AA69" s="187"/>
      <c r="AB69" s="187"/>
      <c r="AC69" s="188"/>
      <c r="AD69" s="188"/>
      <c r="AE69" s="188"/>
      <c r="AF69" s="187"/>
      <c r="AG69" s="187"/>
      <c r="AH69" s="188"/>
      <c r="AI69" s="188"/>
      <c r="AJ69" s="188"/>
      <c r="AK69" s="187"/>
      <c r="AL69" s="187"/>
      <c r="AM69" s="188"/>
      <c r="AN69" s="188"/>
      <c r="AO69" s="188"/>
      <c r="AP69" s="187"/>
      <c r="AQ69" s="187"/>
      <c r="AR69" s="189"/>
      <c r="AS69" s="187"/>
      <c r="AT69" s="187"/>
      <c r="AU69" s="187"/>
      <c r="AV69" s="187"/>
      <c r="AW69" s="187"/>
      <c r="AX69" s="187"/>
      <c r="AY69" s="187"/>
      <c r="AZ69" s="187"/>
      <c r="BA69" s="187"/>
    </row>
    <row r="70" spans="1:108" s="174" customFormat="1" ht="51" hidden="1" customHeight="1" x14ac:dyDescent="0.2">
      <c r="A70" s="187"/>
      <c r="B70" s="187"/>
      <c r="C70" s="187"/>
      <c r="D70" s="187"/>
      <c r="E70" s="187"/>
      <c r="F70" s="187"/>
      <c r="G70" s="187"/>
      <c r="H70" s="187"/>
      <c r="I70" s="187"/>
      <c r="J70" s="187"/>
      <c r="K70" s="187"/>
      <c r="L70" s="187"/>
      <c r="M70" s="187"/>
      <c r="N70" s="187"/>
      <c r="O70" s="187"/>
      <c r="P70" s="187"/>
      <c r="Q70" s="187"/>
      <c r="R70" s="187"/>
      <c r="S70" s="187"/>
      <c r="T70" s="187"/>
      <c r="U70" s="187"/>
      <c r="V70" s="187"/>
      <c r="W70" s="187"/>
      <c r="X70" s="187"/>
      <c r="Y70" s="188"/>
      <c r="Z70" s="188"/>
      <c r="AA70" s="187"/>
      <c r="AB70" s="187"/>
      <c r="AC70" s="188"/>
      <c r="AD70" s="188"/>
      <c r="AE70" s="188"/>
      <c r="AF70" s="187"/>
      <c r="AG70" s="187"/>
      <c r="AH70" s="188"/>
      <c r="AI70" s="188"/>
      <c r="AJ70" s="188"/>
      <c r="AK70" s="187"/>
      <c r="AL70" s="187"/>
      <c r="AM70" s="188"/>
      <c r="AN70" s="188"/>
      <c r="AO70" s="188"/>
      <c r="AP70" s="187"/>
      <c r="AQ70" s="187"/>
      <c r="AR70" s="187"/>
      <c r="AS70" s="187"/>
      <c r="AT70" s="187"/>
      <c r="AU70" s="187"/>
      <c r="AV70" s="187"/>
      <c r="AW70" s="187"/>
      <c r="AX70" s="187"/>
      <c r="AY70" s="187"/>
      <c r="AZ70" s="187"/>
      <c r="BA70" s="187"/>
    </row>
    <row r="71" spans="1:108" s="174" customFormat="1" ht="51" hidden="1" customHeight="1" x14ac:dyDescent="0.2">
      <c r="A71" s="187"/>
      <c r="B71" s="187"/>
      <c r="C71" s="187"/>
      <c r="D71" s="187"/>
      <c r="E71" s="187"/>
      <c r="F71" s="187"/>
      <c r="G71" s="187"/>
      <c r="H71" s="187"/>
      <c r="I71" s="187"/>
      <c r="J71" s="187"/>
      <c r="K71" s="187"/>
      <c r="L71" s="187"/>
      <c r="M71" s="187"/>
      <c r="N71" s="187"/>
      <c r="O71" s="187"/>
      <c r="P71" s="187"/>
      <c r="Q71" s="187"/>
      <c r="R71" s="187"/>
      <c r="S71" s="187"/>
      <c r="T71" s="187"/>
      <c r="U71" s="187"/>
      <c r="V71" s="187"/>
      <c r="W71" s="187"/>
      <c r="X71" s="187"/>
      <c r="Y71" s="188"/>
      <c r="Z71" s="188"/>
      <c r="AA71" s="187"/>
      <c r="AB71" s="187"/>
      <c r="AC71" s="188"/>
      <c r="AD71" s="188"/>
      <c r="AE71" s="188"/>
      <c r="AF71" s="187"/>
      <c r="AG71" s="187"/>
      <c r="AH71" s="188"/>
      <c r="AI71" s="188"/>
      <c r="AJ71" s="188"/>
      <c r="AK71" s="187"/>
      <c r="AL71" s="187"/>
      <c r="AM71" s="188"/>
      <c r="AN71" s="188"/>
      <c r="AO71" s="188"/>
      <c r="AP71" s="187"/>
      <c r="AQ71" s="187"/>
      <c r="AR71" s="187"/>
      <c r="AS71" s="187"/>
      <c r="AT71" s="187"/>
      <c r="AU71" s="187"/>
      <c r="AV71" s="187"/>
      <c r="AW71" s="187"/>
      <c r="AX71" s="187"/>
      <c r="AY71" s="187"/>
      <c r="AZ71" s="187"/>
      <c r="BA71" s="187"/>
    </row>
    <row r="72" spans="1:108" s="174" customFormat="1" ht="51" hidden="1" customHeight="1" x14ac:dyDescent="0.2">
      <c r="A72" s="187"/>
      <c r="B72" s="187"/>
      <c r="C72" s="187"/>
      <c r="D72" s="187"/>
      <c r="E72" s="187"/>
      <c r="F72" s="187"/>
      <c r="G72" s="187"/>
      <c r="H72" s="187"/>
      <c r="I72" s="187"/>
      <c r="J72" s="187"/>
      <c r="K72" s="187"/>
      <c r="L72" s="187"/>
      <c r="M72" s="187"/>
      <c r="N72" s="187"/>
      <c r="O72" s="187"/>
      <c r="P72" s="187"/>
      <c r="Q72" s="187"/>
      <c r="R72" s="187"/>
      <c r="S72" s="187"/>
      <c r="T72" s="187"/>
      <c r="U72" s="187"/>
      <c r="V72" s="187"/>
      <c r="W72" s="187"/>
      <c r="X72" s="187"/>
      <c r="Y72" s="188"/>
      <c r="Z72" s="188"/>
      <c r="AA72" s="187"/>
      <c r="AB72" s="187"/>
      <c r="AC72" s="188"/>
      <c r="AD72" s="188"/>
      <c r="AE72" s="188"/>
      <c r="AF72" s="187"/>
      <c r="AG72" s="187"/>
      <c r="AH72" s="188"/>
      <c r="AI72" s="188"/>
      <c r="AJ72" s="188"/>
      <c r="AK72" s="187"/>
      <c r="AL72" s="187"/>
      <c r="AM72" s="188"/>
      <c r="AN72" s="188"/>
      <c r="AO72" s="188"/>
      <c r="AP72" s="187"/>
      <c r="AQ72" s="187"/>
      <c r="AR72" s="187"/>
      <c r="AS72" s="187"/>
      <c r="AT72" s="187"/>
      <c r="AU72" s="187"/>
      <c r="AV72" s="187"/>
      <c r="AW72" s="187"/>
      <c r="AX72" s="187"/>
      <c r="AY72" s="187"/>
      <c r="AZ72" s="187"/>
      <c r="BA72" s="187"/>
    </row>
    <row r="73" spans="1:108" s="174" customFormat="1" ht="51" hidden="1" customHeight="1" x14ac:dyDescent="0.2">
      <c r="A73" s="187"/>
      <c r="B73" s="187"/>
      <c r="C73" s="187"/>
      <c r="D73" s="187"/>
      <c r="E73" s="187"/>
      <c r="F73" s="187"/>
      <c r="G73" s="187"/>
      <c r="H73" s="187"/>
      <c r="I73" s="187"/>
      <c r="J73" s="187"/>
      <c r="K73" s="187"/>
      <c r="L73" s="187"/>
      <c r="M73" s="187"/>
      <c r="N73" s="187"/>
      <c r="O73" s="187"/>
      <c r="P73" s="187"/>
      <c r="Q73" s="187"/>
      <c r="R73" s="187"/>
      <c r="S73" s="187"/>
      <c r="T73" s="187"/>
      <c r="U73" s="187"/>
      <c r="V73" s="187"/>
      <c r="W73" s="187"/>
      <c r="X73" s="187"/>
      <c r="Y73" s="188"/>
      <c r="Z73" s="188"/>
      <c r="AA73" s="187"/>
      <c r="AB73" s="187"/>
      <c r="AC73" s="188"/>
      <c r="AD73" s="188"/>
      <c r="AE73" s="188"/>
      <c r="AF73" s="187"/>
      <c r="AG73" s="187"/>
      <c r="AH73" s="188"/>
      <c r="AI73" s="188"/>
      <c r="AJ73" s="188"/>
      <c r="AK73" s="187"/>
      <c r="AL73" s="187"/>
      <c r="AM73" s="188"/>
      <c r="AN73" s="188"/>
      <c r="AO73" s="188"/>
      <c r="AP73" s="187"/>
      <c r="AQ73" s="187"/>
      <c r="AR73" s="187"/>
      <c r="AS73" s="187"/>
      <c r="AT73" s="187"/>
      <c r="AU73" s="187"/>
      <c r="AV73" s="187"/>
      <c r="AW73" s="187"/>
      <c r="AX73" s="187"/>
      <c r="AY73" s="187"/>
      <c r="AZ73" s="187"/>
      <c r="BA73" s="187"/>
    </row>
    <row r="74" spans="1:108" s="174" customFormat="1" ht="51" hidden="1" customHeight="1" x14ac:dyDescent="0.2">
      <c r="A74" s="174" t="s">
        <v>153</v>
      </c>
      <c r="D74" s="174" t="s">
        <v>149</v>
      </c>
      <c r="E74" s="174" t="s">
        <v>282</v>
      </c>
      <c r="G74" s="174" t="s">
        <v>259</v>
      </c>
      <c r="H74" s="174" t="s">
        <v>260</v>
      </c>
      <c r="I74" s="174" t="s">
        <v>261</v>
      </c>
      <c r="J74" s="174" t="s">
        <v>563</v>
      </c>
      <c r="L74" s="174" t="s">
        <v>542</v>
      </c>
      <c r="N74" s="174" t="s">
        <v>25</v>
      </c>
      <c r="S74" s="174" t="s">
        <v>57</v>
      </c>
      <c r="Y74" s="169"/>
      <c r="Z74" s="169"/>
      <c r="AA74" s="174" t="s">
        <v>317</v>
      </c>
      <c r="AC74" s="169"/>
      <c r="AD74" s="169"/>
      <c r="AE74" s="169"/>
      <c r="AG74" s="174" t="s">
        <v>293</v>
      </c>
      <c r="AH74" s="169"/>
      <c r="AI74" s="169"/>
      <c r="AJ74" s="169"/>
      <c r="AK74" s="174" t="s">
        <v>298</v>
      </c>
      <c r="AL74" s="174" t="s">
        <v>297</v>
      </c>
      <c r="AM74" s="169"/>
      <c r="AN74" s="169"/>
      <c r="AO74" s="169"/>
      <c r="AT74" s="174" t="s">
        <v>284</v>
      </c>
      <c r="AW74" s="250" t="s">
        <v>283</v>
      </c>
      <c r="AX74" s="250"/>
      <c r="AY74" s="250"/>
      <c r="BA74" s="174" t="s">
        <v>157</v>
      </c>
      <c r="BC74" s="174" t="s">
        <v>286</v>
      </c>
      <c r="BD74" s="133" t="s">
        <v>285</v>
      </c>
      <c r="BE74" s="174" t="s">
        <v>434</v>
      </c>
      <c r="BF74" s="174" t="s">
        <v>448</v>
      </c>
      <c r="BG74" s="174" t="s">
        <v>157</v>
      </c>
      <c r="BH74" s="174" t="s">
        <v>287</v>
      </c>
      <c r="BJ74" s="250" t="s">
        <v>288</v>
      </c>
      <c r="BK74" s="250"/>
      <c r="BL74" s="250"/>
      <c r="BM74" s="250"/>
      <c r="BN74" s="250"/>
      <c r="BO74" s="250"/>
      <c r="BP74" s="250"/>
      <c r="BQ74" s="250"/>
      <c r="BR74" s="250"/>
      <c r="BS74" s="250"/>
      <c r="BT74" s="250"/>
      <c r="BU74" s="250"/>
      <c r="BV74" s="250"/>
      <c r="BW74" s="250"/>
      <c r="BX74" s="250"/>
      <c r="BY74" s="250"/>
      <c r="BZ74" s="250"/>
      <c r="CA74" s="250"/>
      <c r="CB74" s="250"/>
      <c r="CD74" s="250" t="s">
        <v>289</v>
      </c>
      <c r="CE74" s="250"/>
      <c r="CF74" s="250"/>
      <c r="CG74" s="250"/>
      <c r="CH74" s="250"/>
      <c r="CI74" s="250"/>
      <c r="CJ74" s="250"/>
      <c r="CK74" s="250"/>
      <c r="CL74" s="250"/>
      <c r="CM74" s="250"/>
      <c r="CO74" s="250" t="s">
        <v>290</v>
      </c>
      <c r="CP74" s="250"/>
      <c r="CQ74" s="250"/>
      <c r="CR74" s="250"/>
      <c r="CS74" s="250"/>
      <c r="CT74" s="250"/>
      <c r="CU74" s="250"/>
      <c r="CV74" s="250"/>
      <c r="CW74" s="250"/>
      <c r="CX74" s="133"/>
      <c r="CZ74" s="250" t="s">
        <v>548</v>
      </c>
      <c r="DA74" s="250"/>
      <c r="DB74" s="250"/>
      <c r="DC74" s="250"/>
      <c r="DD74" s="250"/>
    </row>
    <row r="75" spans="1:108" s="174" customFormat="1" ht="51" hidden="1" customHeight="1" x14ac:dyDescent="0.2">
      <c r="A75" s="174" t="s">
        <v>149</v>
      </c>
      <c r="D75" s="174" t="s">
        <v>163</v>
      </c>
      <c r="E75" s="174" t="s">
        <v>191</v>
      </c>
      <c r="G75" s="174" t="s">
        <v>260</v>
      </c>
      <c r="H75" s="174" t="s">
        <v>38</v>
      </c>
      <c r="I75" s="174" t="s">
        <v>262</v>
      </c>
      <c r="J75" s="174" t="s">
        <v>107</v>
      </c>
      <c r="K75" s="174" t="s">
        <v>371</v>
      </c>
      <c r="L75" s="174" t="s">
        <v>264</v>
      </c>
      <c r="N75" s="174" t="s">
        <v>145</v>
      </c>
      <c r="S75" s="174" t="s">
        <v>277</v>
      </c>
      <c r="Y75" s="169"/>
      <c r="Z75" s="169"/>
      <c r="AA75" s="174" t="s">
        <v>318</v>
      </c>
      <c r="AC75" s="169"/>
      <c r="AD75" s="169"/>
      <c r="AE75" s="169"/>
      <c r="AG75" s="174" t="s">
        <v>294</v>
      </c>
      <c r="AH75" s="169"/>
      <c r="AI75" s="169"/>
      <c r="AJ75" s="169"/>
      <c r="AK75" s="174" t="s">
        <v>292</v>
      </c>
      <c r="AL75" s="174" t="s">
        <v>299</v>
      </c>
      <c r="AM75" s="169"/>
      <c r="AN75" s="169"/>
      <c r="AO75" s="169"/>
      <c r="AT75" s="174" t="s">
        <v>148</v>
      </c>
      <c r="AW75" s="174" t="s">
        <v>86</v>
      </c>
      <c r="AX75" s="174" t="s">
        <v>87</v>
      </c>
      <c r="AY75" s="174" t="s">
        <v>88</v>
      </c>
      <c r="BA75" s="174" t="s">
        <v>450</v>
      </c>
      <c r="BC75" s="174" t="s">
        <v>544</v>
      </c>
      <c r="BD75" s="174" t="s">
        <v>174</v>
      </c>
      <c r="BE75" s="174" t="s">
        <v>435</v>
      </c>
      <c r="BF75" s="134" t="s">
        <v>443</v>
      </c>
      <c r="BG75" s="174" t="s">
        <v>450</v>
      </c>
      <c r="BH75" s="174" t="s">
        <v>246</v>
      </c>
      <c r="BJ75" s="174" t="str">
        <f>BG95</f>
        <v>RECTORÍA</v>
      </c>
      <c r="BK75" s="174" t="str">
        <f>BG93</f>
        <v>JURIDICA</v>
      </c>
      <c r="BL75" s="174" t="str">
        <f>+BG100</f>
        <v>VICERRECTORIA_ADMINISTRATIVA_FINANCIERA</v>
      </c>
      <c r="BM75" s="174" t="str">
        <f>+BG102</f>
        <v>VICERRECTORÍA_INVESTIGACIONES_INNOVACIÓN_Y_EXTENSIÓN</v>
      </c>
      <c r="BN75" s="174" t="str">
        <f>BG99</f>
        <v>VICERRECTORÍA_ACADÉMICA</v>
      </c>
      <c r="BO75" s="174" t="str">
        <f>+BG101</f>
        <v>VICERRECTORÍA_RESPONSABILIDAD_SOCIAL_Y_BIENESTAR_UNIVERSITARIO</v>
      </c>
      <c r="BP75" s="174" t="str">
        <f>BG94</f>
        <v>PLANEACIÓN</v>
      </c>
      <c r="BQ75" s="174" t="str">
        <f>BG97</f>
        <v>RELACIONES_INTERNACIONALES</v>
      </c>
      <c r="BR75" s="174" t="str">
        <f>BG77</f>
        <v>CONTROL_INTERNO</v>
      </c>
      <c r="BS75" s="174" t="str">
        <f>BG78</f>
        <v>CONTROL_INTERNO_DISCIPLINARIO</v>
      </c>
      <c r="BT75" s="174" t="str">
        <f>BG98</f>
        <v>SECRETARIA_GENERAL</v>
      </c>
      <c r="BU75" s="174" t="str">
        <f>BG92</f>
        <v>GESTIÓN_FINANCIERA</v>
      </c>
      <c r="BV75" s="174" t="str">
        <f>BG91</f>
        <v>GESTIÓN_DE_TECNOLOGÍAS_INFORMÁTICAS_Y_SISTEMAS_DE_INFORMACIÓN</v>
      </c>
      <c r="BW75" s="174" t="str">
        <f>BG90</f>
        <v>GESTIÓN_DEL_TALENTO_HUMANO</v>
      </c>
      <c r="BX75" s="174" t="str">
        <f>BG89</f>
        <v>GESTIÓN_DE_SERVICIOS_INSTITUCIONALES</v>
      </c>
      <c r="BY75" s="174" t="str">
        <f>BG96</f>
        <v>RECURSOS_INFORMÁTICOS_Y_EDUCATIVOS_CRIE</v>
      </c>
      <c r="BZ75" s="174" t="str">
        <f>BG75</f>
        <v>ADMISIONES_REGISTRO_Y_CONTROL_ACADÉMICO</v>
      </c>
      <c r="CA75" s="174" t="str">
        <f>BG76</f>
        <v>BIBLIOTECA_E_INFORMACIÓN_CIENTIFICA</v>
      </c>
      <c r="CB75" s="174" t="s">
        <v>396</v>
      </c>
      <c r="CD75" s="174" t="s">
        <v>190</v>
      </c>
      <c r="CE75" s="174" t="s">
        <v>189</v>
      </c>
      <c r="CF75" s="174" t="s">
        <v>186</v>
      </c>
      <c r="CG75" s="174" t="s">
        <v>187</v>
      </c>
      <c r="CH75" s="174" t="s">
        <v>188</v>
      </c>
      <c r="CI75" s="174" t="s">
        <v>183</v>
      </c>
      <c r="CJ75" s="174" t="s">
        <v>425</v>
      </c>
      <c r="CK75" s="174" t="s">
        <v>552</v>
      </c>
      <c r="CL75" s="174" t="s">
        <v>184</v>
      </c>
      <c r="CM75" s="174" t="s">
        <v>185</v>
      </c>
      <c r="CO75" s="174" t="s">
        <v>279</v>
      </c>
      <c r="CP75" s="174" t="s">
        <v>249</v>
      </c>
      <c r="CQ75" s="174" t="s">
        <v>252</v>
      </c>
      <c r="CR75" s="174" t="s">
        <v>250</v>
      </c>
      <c r="CS75" s="174" t="s">
        <v>248</v>
      </c>
      <c r="CT75" s="174" t="s">
        <v>257</v>
      </c>
      <c r="CZ75" s="174" t="s">
        <v>544</v>
      </c>
      <c r="DA75" s="174" t="s">
        <v>545</v>
      </c>
      <c r="DB75" s="174" t="s">
        <v>546</v>
      </c>
      <c r="DC75" s="174" t="s">
        <v>549</v>
      </c>
      <c r="DD75" s="174" t="s">
        <v>547</v>
      </c>
    </row>
    <row r="76" spans="1:108" s="174" customFormat="1" ht="51" hidden="1" customHeight="1" x14ac:dyDescent="0.2">
      <c r="A76" s="174" t="s">
        <v>154</v>
      </c>
      <c r="D76" s="174" t="s">
        <v>150</v>
      </c>
      <c r="E76" s="133" t="s">
        <v>192</v>
      </c>
      <c r="F76" s="133"/>
      <c r="G76" s="174" t="s">
        <v>261</v>
      </c>
      <c r="H76" s="174" t="s">
        <v>37</v>
      </c>
      <c r="I76" s="174" t="s">
        <v>41</v>
      </c>
      <c r="J76" s="174" t="s">
        <v>108</v>
      </c>
      <c r="K76" s="174" t="s">
        <v>372</v>
      </c>
      <c r="L76" s="174" t="s">
        <v>265</v>
      </c>
      <c r="N76" s="174" t="s">
        <v>146</v>
      </c>
      <c r="S76" s="174" t="s">
        <v>386</v>
      </c>
      <c r="Y76" s="169"/>
      <c r="Z76" s="169"/>
      <c r="AA76" s="174" t="s">
        <v>319</v>
      </c>
      <c r="AC76" s="169"/>
      <c r="AD76" s="169"/>
      <c r="AE76" s="169"/>
      <c r="AG76" s="174" t="s">
        <v>295</v>
      </c>
      <c r="AH76" s="169"/>
      <c r="AI76" s="169"/>
      <c r="AJ76" s="169"/>
      <c r="AK76" s="174" t="s">
        <v>296</v>
      </c>
      <c r="AL76" s="174" t="s">
        <v>300</v>
      </c>
      <c r="AM76" s="169"/>
      <c r="AN76" s="169"/>
      <c r="AO76" s="169"/>
      <c r="AT76" s="174" t="s">
        <v>87</v>
      </c>
      <c r="AW76" s="174" t="s">
        <v>89</v>
      </c>
      <c r="AX76" s="174" t="s">
        <v>90</v>
      </c>
      <c r="AY76" s="174" t="s">
        <v>91</v>
      </c>
      <c r="BA76" s="174" t="s">
        <v>182</v>
      </c>
      <c r="BC76" s="174" t="s">
        <v>545</v>
      </c>
      <c r="BD76" s="174" t="s">
        <v>437</v>
      </c>
      <c r="BE76" s="174" t="s">
        <v>436</v>
      </c>
      <c r="BF76" s="134" t="s">
        <v>444</v>
      </c>
      <c r="BG76" s="174" t="s">
        <v>182</v>
      </c>
      <c r="BH76" s="174" t="s">
        <v>173</v>
      </c>
      <c r="BJ76" s="174" t="s">
        <v>162</v>
      </c>
      <c r="BK76" s="174" t="s">
        <v>162</v>
      </c>
      <c r="BL76" s="174" t="s">
        <v>163</v>
      </c>
      <c r="BM76" s="174" t="s">
        <v>164</v>
      </c>
      <c r="BN76" s="174" t="s">
        <v>163</v>
      </c>
      <c r="BO76" s="174" t="s">
        <v>150</v>
      </c>
      <c r="BP76" s="174" t="s">
        <v>163</v>
      </c>
      <c r="BQ76" s="174" t="s">
        <v>151</v>
      </c>
      <c r="BR76" s="174" t="s">
        <v>165</v>
      </c>
      <c r="BS76" s="174" t="s">
        <v>165</v>
      </c>
      <c r="BT76" s="174" t="s">
        <v>162</v>
      </c>
      <c r="BU76" s="174" t="s">
        <v>162</v>
      </c>
      <c r="BV76" s="174" t="s">
        <v>162</v>
      </c>
      <c r="BW76" s="174" t="s">
        <v>162</v>
      </c>
      <c r="BX76" s="174" t="s">
        <v>162</v>
      </c>
      <c r="BY76" s="174" t="s">
        <v>162</v>
      </c>
      <c r="BZ76" s="174" t="s">
        <v>150</v>
      </c>
      <c r="CA76" s="174" t="s">
        <v>150</v>
      </c>
      <c r="CB76" s="174" t="s">
        <v>166</v>
      </c>
      <c r="CD76" s="174" t="s">
        <v>150</v>
      </c>
      <c r="CE76" s="174" t="s">
        <v>150</v>
      </c>
      <c r="CF76" s="174" t="s">
        <v>150</v>
      </c>
      <c r="CG76" s="174" t="s">
        <v>150</v>
      </c>
      <c r="CH76" s="174" t="s">
        <v>150</v>
      </c>
      <c r="CI76" s="174" t="s">
        <v>150</v>
      </c>
      <c r="CJ76" s="174" t="s">
        <v>150</v>
      </c>
      <c r="CK76" s="174" t="s">
        <v>150</v>
      </c>
      <c r="CL76" s="174" t="s">
        <v>150</v>
      </c>
      <c r="CM76" s="174" t="s">
        <v>150</v>
      </c>
      <c r="CO76" s="174" t="s">
        <v>167</v>
      </c>
      <c r="CP76" s="174" t="s">
        <v>167</v>
      </c>
      <c r="CQ76" s="174" t="s">
        <v>167</v>
      </c>
      <c r="CR76" s="174" t="s">
        <v>167</v>
      </c>
      <c r="CS76" s="174" t="s">
        <v>167</v>
      </c>
      <c r="CT76" s="174" t="s">
        <v>167</v>
      </c>
      <c r="CZ76" s="174" t="s">
        <v>435</v>
      </c>
      <c r="DA76" s="174" t="s">
        <v>436</v>
      </c>
      <c r="DB76" s="174" t="s">
        <v>438</v>
      </c>
      <c r="DC76" s="174" t="s">
        <v>440</v>
      </c>
      <c r="DD76" s="174" t="s">
        <v>441</v>
      </c>
    </row>
    <row r="77" spans="1:108" s="174" customFormat="1" ht="51" hidden="1" customHeight="1" x14ac:dyDescent="0.2">
      <c r="A77" s="174" t="s">
        <v>370</v>
      </c>
      <c r="D77" s="174" t="s">
        <v>164</v>
      </c>
      <c r="E77" s="133" t="s">
        <v>193</v>
      </c>
      <c r="F77" s="133"/>
      <c r="G77" s="174" t="s">
        <v>129</v>
      </c>
      <c r="H77" s="174" t="s">
        <v>226</v>
      </c>
      <c r="I77" s="174" t="s">
        <v>519</v>
      </c>
      <c r="J77" s="174" t="s">
        <v>105</v>
      </c>
      <c r="K77" s="174" t="s">
        <v>385</v>
      </c>
      <c r="N77" s="174" t="s">
        <v>104</v>
      </c>
      <c r="S77" s="174" t="s">
        <v>321</v>
      </c>
      <c r="Y77" s="169"/>
      <c r="Z77" s="169"/>
      <c r="AA77" s="174" t="s">
        <v>320</v>
      </c>
      <c r="AC77" s="169"/>
      <c r="AD77" s="169"/>
      <c r="AE77" s="169"/>
      <c r="AH77" s="169"/>
      <c r="AI77" s="169"/>
      <c r="AJ77" s="169"/>
      <c r="AL77" s="174" t="s">
        <v>301</v>
      </c>
      <c r="AM77" s="169"/>
      <c r="AN77" s="169"/>
      <c r="AO77" s="169"/>
      <c r="AT77" s="174" t="s">
        <v>88</v>
      </c>
      <c r="AX77" s="174" t="s">
        <v>92</v>
      </c>
      <c r="AY77" s="174" t="s">
        <v>90</v>
      </c>
      <c r="BA77" s="174" t="s">
        <v>181</v>
      </c>
      <c r="BC77" s="174" t="s">
        <v>546</v>
      </c>
      <c r="BD77" s="174" t="s">
        <v>439</v>
      </c>
      <c r="BE77" s="174" t="s">
        <v>438</v>
      </c>
      <c r="BF77" s="135" t="s">
        <v>445</v>
      </c>
      <c r="BG77" s="174" t="s">
        <v>181</v>
      </c>
      <c r="BH77" s="174" t="s">
        <v>171</v>
      </c>
      <c r="BJ77" s="174" t="s">
        <v>163</v>
      </c>
      <c r="BL77" s="174" t="s">
        <v>162</v>
      </c>
      <c r="BM77" s="174" t="s">
        <v>167</v>
      </c>
      <c r="BN77" s="174" t="s">
        <v>150</v>
      </c>
      <c r="BO77" s="174" t="s">
        <v>161</v>
      </c>
      <c r="BP77" s="174" t="s">
        <v>162</v>
      </c>
      <c r="BW77" s="174" t="s">
        <v>161</v>
      </c>
      <c r="BX77" s="174" t="s">
        <v>165</v>
      </c>
      <c r="CD77" s="174" t="s">
        <v>164</v>
      </c>
      <c r="CE77" s="174" t="s">
        <v>164</v>
      </c>
      <c r="CF77" s="174" t="s">
        <v>164</v>
      </c>
      <c r="CG77" s="174" t="s">
        <v>164</v>
      </c>
      <c r="CH77" s="174" t="s">
        <v>164</v>
      </c>
      <c r="CI77" s="174" t="s">
        <v>164</v>
      </c>
      <c r="CJ77" s="174" t="s">
        <v>164</v>
      </c>
      <c r="CK77" s="174" t="s">
        <v>164</v>
      </c>
      <c r="CL77" s="174" t="s">
        <v>164</v>
      </c>
      <c r="CM77" s="174" t="s">
        <v>164</v>
      </c>
      <c r="CZ77" s="136"/>
      <c r="DA77" s="136"/>
      <c r="DB77" s="136"/>
      <c r="DC77" s="136"/>
      <c r="DD77" s="136"/>
    </row>
    <row r="78" spans="1:108" s="174" customFormat="1" ht="51" hidden="1" customHeight="1" x14ac:dyDescent="0.2">
      <c r="D78" s="174" t="s">
        <v>167</v>
      </c>
      <c r="E78" s="133" t="s">
        <v>194</v>
      </c>
      <c r="F78" s="133"/>
      <c r="H78" s="174" t="s">
        <v>36</v>
      </c>
      <c r="I78" s="174" t="s">
        <v>40</v>
      </c>
      <c r="J78" s="174" t="s">
        <v>109</v>
      </c>
      <c r="N78" s="174" t="s">
        <v>147</v>
      </c>
      <c r="S78" s="174" t="s">
        <v>314</v>
      </c>
      <c r="Y78" s="169"/>
      <c r="Z78" s="169"/>
      <c r="AC78" s="169"/>
      <c r="AD78" s="169"/>
      <c r="AE78" s="169"/>
      <c r="AH78" s="169"/>
      <c r="AI78" s="169"/>
      <c r="AJ78" s="169"/>
      <c r="AL78" s="174" t="s">
        <v>449</v>
      </c>
      <c r="AM78" s="169"/>
      <c r="AN78" s="169"/>
      <c r="AO78" s="169"/>
      <c r="AX78" s="174" t="s">
        <v>93</v>
      </c>
      <c r="AY78" s="174" t="s">
        <v>92</v>
      </c>
      <c r="BA78" s="174" t="s">
        <v>175</v>
      </c>
      <c r="BC78" s="174" t="s">
        <v>549</v>
      </c>
      <c r="BD78" s="174" t="s">
        <v>156</v>
      </c>
      <c r="BE78" s="174" t="s">
        <v>440</v>
      </c>
      <c r="BF78" s="134" t="s">
        <v>446</v>
      </c>
      <c r="BG78" s="174" t="s">
        <v>175</v>
      </c>
      <c r="BH78" s="174" t="s">
        <v>168</v>
      </c>
      <c r="BL78" s="174" t="s">
        <v>167</v>
      </c>
      <c r="BM78" s="174" t="s">
        <v>150</v>
      </c>
      <c r="BN78" s="174" t="s">
        <v>152</v>
      </c>
      <c r="BP78" s="174" t="s">
        <v>166</v>
      </c>
      <c r="CD78" s="174" t="s">
        <v>167</v>
      </c>
      <c r="CE78" s="174" t="s">
        <v>167</v>
      </c>
      <c r="CF78" s="174" t="s">
        <v>167</v>
      </c>
      <c r="CG78" s="174" t="s">
        <v>167</v>
      </c>
      <c r="CH78" s="174" t="s">
        <v>167</v>
      </c>
      <c r="CI78" s="174" t="s">
        <v>167</v>
      </c>
      <c r="CJ78" s="174" t="s">
        <v>167</v>
      </c>
      <c r="CK78" s="174" t="s">
        <v>167</v>
      </c>
      <c r="CL78" s="174" t="s">
        <v>167</v>
      </c>
      <c r="CM78" s="174" t="s">
        <v>167</v>
      </c>
      <c r="CZ78" s="136"/>
      <c r="DA78" s="136"/>
      <c r="DB78" s="136"/>
      <c r="DC78" s="136"/>
      <c r="DD78" s="136"/>
    </row>
    <row r="79" spans="1:108" s="174" customFormat="1" ht="51" hidden="1" customHeight="1" x14ac:dyDescent="0.2">
      <c r="D79" s="174" t="s">
        <v>162</v>
      </c>
      <c r="E79" s="174" t="s">
        <v>195</v>
      </c>
      <c r="H79" s="174" t="s">
        <v>35</v>
      </c>
      <c r="I79" s="174" t="s">
        <v>39</v>
      </c>
      <c r="J79" s="174" t="s">
        <v>110</v>
      </c>
      <c r="N79" s="174" t="s">
        <v>127</v>
      </c>
      <c r="S79" s="174" t="s">
        <v>315</v>
      </c>
      <c r="Y79" s="169"/>
      <c r="Z79" s="169"/>
      <c r="AC79" s="169"/>
      <c r="AD79" s="169"/>
      <c r="AE79" s="169"/>
      <c r="AH79" s="169"/>
      <c r="AI79" s="169"/>
      <c r="AJ79" s="169"/>
      <c r="AL79" s="174" t="s">
        <v>302</v>
      </c>
      <c r="AM79" s="169"/>
      <c r="AN79" s="169"/>
      <c r="AO79" s="169"/>
      <c r="AY79" s="174" t="s">
        <v>93</v>
      </c>
      <c r="BA79" s="174" t="s">
        <v>190</v>
      </c>
      <c r="BC79" s="174" t="s">
        <v>547</v>
      </c>
      <c r="BD79" s="174" t="s">
        <v>442</v>
      </c>
      <c r="BE79" s="174" t="s">
        <v>441</v>
      </c>
      <c r="BF79" s="134" t="s">
        <v>447</v>
      </c>
      <c r="BG79" s="174" t="s">
        <v>190</v>
      </c>
      <c r="BH79" s="174" t="s">
        <v>280</v>
      </c>
      <c r="BL79" s="174" t="s">
        <v>161</v>
      </c>
      <c r="BM79" s="174" t="s">
        <v>166</v>
      </c>
      <c r="BN79" s="174" t="s">
        <v>166</v>
      </c>
      <c r="CD79" s="174" t="s">
        <v>162</v>
      </c>
      <c r="CE79" s="174" t="s">
        <v>162</v>
      </c>
      <c r="CF79" s="174" t="s">
        <v>162</v>
      </c>
      <c r="CG79" s="174" t="s">
        <v>162</v>
      </c>
      <c r="CH79" s="174" t="s">
        <v>162</v>
      </c>
      <c r="CI79" s="174" t="s">
        <v>162</v>
      </c>
      <c r="CJ79" s="174" t="s">
        <v>162</v>
      </c>
      <c r="CK79" s="174" t="s">
        <v>162</v>
      </c>
      <c r="CL79" s="174" t="s">
        <v>162</v>
      </c>
      <c r="CM79" s="174" t="s">
        <v>162</v>
      </c>
      <c r="CZ79" s="136"/>
      <c r="DA79" s="136"/>
      <c r="DB79" s="136"/>
      <c r="DC79" s="136"/>
      <c r="DD79" s="136"/>
    </row>
    <row r="80" spans="1:108" s="174" customFormat="1" ht="51" hidden="1" customHeight="1" x14ac:dyDescent="0.2">
      <c r="D80" s="174" t="s">
        <v>165</v>
      </c>
      <c r="E80" s="174" t="s">
        <v>198</v>
      </c>
      <c r="H80" s="174" t="s">
        <v>34</v>
      </c>
      <c r="I80" s="174" t="s">
        <v>225</v>
      </c>
      <c r="J80" s="174" t="s">
        <v>111</v>
      </c>
      <c r="Y80" s="169"/>
      <c r="Z80" s="169"/>
      <c r="AC80" s="169"/>
      <c r="AD80" s="169"/>
      <c r="AE80" s="169"/>
      <c r="AH80" s="169"/>
      <c r="AI80" s="169"/>
      <c r="AJ80" s="169"/>
      <c r="AL80" s="174" t="s">
        <v>303</v>
      </c>
      <c r="AM80" s="169"/>
      <c r="AN80" s="169"/>
      <c r="AO80" s="169"/>
      <c r="BA80" s="174" t="s">
        <v>189</v>
      </c>
      <c r="BG80" s="174" t="s">
        <v>189</v>
      </c>
      <c r="BH80" s="174" t="s">
        <v>555</v>
      </c>
      <c r="BL80" s="174" t="s">
        <v>165</v>
      </c>
      <c r="BN80" s="174" t="s">
        <v>161</v>
      </c>
      <c r="CZ80" s="136"/>
      <c r="DA80" s="136"/>
      <c r="DB80" s="136"/>
      <c r="DC80" s="136"/>
      <c r="DD80" s="136"/>
    </row>
    <row r="81" spans="4:64" s="174" customFormat="1" ht="51" hidden="1" customHeight="1" x14ac:dyDescent="0.2">
      <c r="D81" s="174" t="s">
        <v>166</v>
      </c>
      <c r="E81" s="174" t="s">
        <v>199</v>
      </c>
      <c r="H81" s="174" t="s">
        <v>112</v>
      </c>
      <c r="J81" s="174" t="s">
        <v>112</v>
      </c>
      <c r="K81" s="250" t="s">
        <v>26</v>
      </c>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169"/>
      <c r="AI81" s="170"/>
      <c r="AJ81" s="170"/>
      <c r="AK81" s="133"/>
      <c r="AL81" s="174" t="s">
        <v>304</v>
      </c>
      <c r="AM81" s="169"/>
      <c r="AN81" s="170"/>
      <c r="AO81" s="170"/>
      <c r="AP81" s="133"/>
      <c r="AQ81" s="133"/>
      <c r="AS81" s="133"/>
      <c r="AT81" s="133"/>
      <c r="BA81" s="174" t="s">
        <v>186</v>
      </c>
      <c r="BG81" s="174" t="s">
        <v>186</v>
      </c>
      <c r="BH81" s="174" t="s">
        <v>556</v>
      </c>
      <c r="BL81" s="174" t="s">
        <v>166</v>
      </c>
    </row>
    <row r="82" spans="4:64" s="174" customFormat="1" ht="51" hidden="1" customHeight="1" x14ac:dyDescent="0.2">
      <c r="D82" s="174" t="s">
        <v>151</v>
      </c>
      <c r="E82" s="174" t="s">
        <v>197</v>
      </c>
      <c r="J82" s="174" t="s">
        <v>113</v>
      </c>
      <c r="K82" s="174" t="s">
        <v>107</v>
      </c>
      <c r="L82" s="174" t="s">
        <v>108</v>
      </c>
      <c r="M82" s="174" t="s">
        <v>105</v>
      </c>
      <c r="N82" s="174" t="s">
        <v>109</v>
      </c>
      <c r="P82" s="174" t="s">
        <v>110</v>
      </c>
      <c r="R82" s="174" t="s">
        <v>111</v>
      </c>
      <c r="S82" s="174" t="s">
        <v>112</v>
      </c>
      <c r="W82" s="174" t="s">
        <v>113</v>
      </c>
      <c r="Y82" s="169"/>
      <c r="Z82" s="169"/>
      <c r="AA82" s="174" t="s">
        <v>142</v>
      </c>
      <c r="AB82" s="174" t="s">
        <v>564</v>
      </c>
      <c r="AC82" s="169"/>
      <c r="AD82" s="169"/>
      <c r="AE82" s="169"/>
      <c r="AF82" s="174" t="s">
        <v>114</v>
      </c>
      <c r="AG82" s="174" t="s">
        <v>143</v>
      </c>
      <c r="AH82" s="169"/>
      <c r="AI82" s="169"/>
      <c r="AJ82" s="169"/>
      <c r="AL82" s="174" t="s">
        <v>305</v>
      </c>
      <c r="AM82" s="169"/>
      <c r="AN82" s="169"/>
      <c r="AO82" s="169"/>
      <c r="BA82" s="174" t="s">
        <v>187</v>
      </c>
      <c r="BG82" s="174" t="s">
        <v>187</v>
      </c>
      <c r="BH82" s="174" t="s">
        <v>456</v>
      </c>
    </row>
    <row r="83" spans="4:64" s="174" customFormat="1" ht="51" hidden="1" customHeight="1" x14ac:dyDescent="0.2">
      <c r="D83" s="174" t="s">
        <v>152</v>
      </c>
      <c r="E83" s="174" t="s">
        <v>406</v>
      </c>
      <c r="J83" s="174" t="s">
        <v>142</v>
      </c>
      <c r="K83" s="174" t="s">
        <v>139</v>
      </c>
      <c r="L83" s="174" t="s">
        <v>139</v>
      </c>
      <c r="M83" s="174" t="s">
        <v>139</v>
      </c>
      <c r="N83" s="174" t="s">
        <v>139</v>
      </c>
      <c r="P83" s="174" t="s">
        <v>139</v>
      </c>
      <c r="R83" s="174" t="s">
        <v>139</v>
      </c>
      <c r="S83" s="174" t="s">
        <v>139</v>
      </c>
      <c r="W83" s="174" t="s">
        <v>139</v>
      </c>
      <c r="Y83" s="169"/>
      <c r="Z83" s="169"/>
      <c r="AA83" s="174" t="s">
        <v>139</v>
      </c>
      <c r="AB83" s="174" t="s">
        <v>139</v>
      </c>
      <c r="AC83" s="169"/>
      <c r="AD83" s="169"/>
      <c r="AE83" s="169"/>
      <c r="AF83" s="174" t="s">
        <v>139</v>
      </c>
      <c r="AG83" s="174" t="s">
        <v>139</v>
      </c>
      <c r="AH83" s="169"/>
      <c r="AI83" s="169"/>
      <c r="AJ83" s="169"/>
      <c r="AL83" s="174" t="s">
        <v>306</v>
      </c>
      <c r="AM83" s="169"/>
      <c r="AN83" s="169"/>
      <c r="AO83" s="169"/>
      <c r="BA83" s="174" t="s">
        <v>188</v>
      </c>
      <c r="BC83" s="250" t="s">
        <v>370</v>
      </c>
      <c r="BD83" s="250"/>
      <c r="BG83" s="174" t="s">
        <v>188</v>
      </c>
      <c r="BH83" s="174" t="s">
        <v>457</v>
      </c>
    </row>
    <row r="84" spans="4:64" s="174" customFormat="1" ht="51" hidden="1" customHeight="1" x14ac:dyDescent="0.2">
      <c r="D84" s="174" t="s">
        <v>161</v>
      </c>
      <c r="E84" s="174" t="s">
        <v>196</v>
      </c>
      <c r="J84" s="174" t="s">
        <v>564</v>
      </c>
      <c r="K84" s="174" t="s">
        <v>209</v>
      </c>
      <c r="L84" s="174" t="s">
        <v>209</v>
      </c>
      <c r="M84" s="174" t="s">
        <v>209</v>
      </c>
      <c r="N84" s="174" t="s">
        <v>209</v>
      </c>
      <c r="P84" s="174" t="s">
        <v>209</v>
      </c>
      <c r="R84" s="174" t="s">
        <v>209</v>
      </c>
      <c r="S84" s="174" t="s">
        <v>209</v>
      </c>
      <c r="W84" s="174" t="s">
        <v>140</v>
      </c>
      <c r="Y84" s="169"/>
      <c r="Z84" s="169"/>
      <c r="AA84" s="174" t="s">
        <v>209</v>
      </c>
      <c r="AB84" s="174" t="s">
        <v>209</v>
      </c>
      <c r="AC84" s="169"/>
      <c r="AD84" s="169"/>
      <c r="AE84" s="169"/>
      <c r="AF84" s="174" t="s">
        <v>209</v>
      </c>
      <c r="AG84" s="174" t="s">
        <v>209</v>
      </c>
      <c r="AH84" s="169"/>
      <c r="AI84" s="169"/>
      <c r="AJ84" s="169"/>
      <c r="AL84" s="174" t="s">
        <v>307</v>
      </c>
      <c r="AM84" s="169"/>
      <c r="AN84" s="169"/>
      <c r="AO84" s="169"/>
      <c r="BA84" s="174" t="s">
        <v>183</v>
      </c>
      <c r="BC84" s="174" t="s">
        <v>257</v>
      </c>
      <c r="BD84" s="174" t="s">
        <v>256</v>
      </c>
      <c r="BG84" s="174" t="s">
        <v>183</v>
      </c>
      <c r="BH84" s="174" t="s">
        <v>458</v>
      </c>
    </row>
    <row r="85" spans="4:64" s="174" customFormat="1" ht="51" hidden="1" customHeight="1" x14ac:dyDescent="0.2">
      <c r="J85" s="174" t="s">
        <v>114</v>
      </c>
      <c r="K85" s="174" t="s">
        <v>140</v>
      </c>
      <c r="L85" s="174" t="s">
        <v>140</v>
      </c>
      <c r="M85" s="174" t="s">
        <v>140</v>
      </c>
      <c r="N85" s="174" t="s">
        <v>140</v>
      </c>
      <c r="P85" s="174" t="s">
        <v>140</v>
      </c>
      <c r="R85" s="174" t="s">
        <v>140</v>
      </c>
      <c r="S85" s="174" t="s">
        <v>140</v>
      </c>
      <c r="W85" s="174" t="s">
        <v>141</v>
      </c>
      <c r="Y85" s="169"/>
      <c r="Z85" s="169"/>
      <c r="AA85" s="174" t="s">
        <v>140</v>
      </c>
      <c r="AB85" s="174" t="s">
        <v>140</v>
      </c>
      <c r="AC85" s="169"/>
      <c r="AD85" s="169"/>
      <c r="AE85" s="169"/>
      <c r="AF85" s="174" t="s">
        <v>140</v>
      </c>
      <c r="AG85" s="174" t="s">
        <v>140</v>
      </c>
      <c r="AH85" s="169"/>
      <c r="AI85" s="169"/>
      <c r="AJ85" s="169"/>
      <c r="AM85" s="169"/>
      <c r="AN85" s="169"/>
      <c r="AO85" s="169"/>
      <c r="BA85" s="174" t="s">
        <v>425</v>
      </c>
      <c r="BC85" s="174" t="s">
        <v>249</v>
      </c>
      <c r="BD85" s="174" t="s">
        <v>247</v>
      </c>
      <c r="BG85" s="174" t="s">
        <v>425</v>
      </c>
      <c r="BH85" s="174" t="s">
        <v>551</v>
      </c>
    </row>
    <row r="86" spans="4:64" s="174" customFormat="1" ht="51" hidden="1" customHeight="1" x14ac:dyDescent="0.2">
      <c r="J86" s="174" t="s">
        <v>143</v>
      </c>
      <c r="K86" s="174" t="s">
        <v>208</v>
      </c>
      <c r="L86" s="174" t="s">
        <v>208</v>
      </c>
      <c r="M86" s="174" t="s">
        <v>208</v>
      </c>
      <c r="N86" s="174" t="s">
        <v>208</v>
      </c>
      <c r="P86" s="174" t="s">
        <v>208</v>
      </c>
      <c r="R86" s="174" t="s">
        <v>208</v>
      </c>
      <c r="S86" s="174" t="s">
        <v>208</v>
      </c>
      <c r="Y86" s="169"/>
      <c r="Z86" s="169"/>
      <c r="AB86" s="174" t="s">
        <v>208</v>
      </c>
      <c r="AC86" s="169"/>
      <c r="AD86" s="169"/>
      <c r="AE86" s="169"/>
      <c r="AF86" s="174" t="s">
        <v>208</v>
      </c>
      <c r="AH86" s="169"/>
      <c r="AI86" s="169"/>
      <c r="AJ86" s="169"/>
      <c r="AM86" s="169"/>
      <c r="AN86" s="169"/>
      <c r="AO86" s="169"/>
      <c r="BA86" s="174" t="s">
        <v>552</v>
      </c>
      <c r="BC86" s="174" t="s">
        <v>252</v>
      </c>
      <c r="BD86" s="174" t="s">
        <v>253</v>
      </c>
      <c r="BG86" s="174" t="s">
        <v>552</v>
      </c>
      <c r="BH86" s="174" t="s">
        <v>459</v>
      </c>
    </row>
    <row r="87" spans="4:64" s="174" customFormat="1" ht="51" hidden="1" customHeight="1" x14ac:dyDescent="0.2">
      <c r="K87" s="174" t="s">
        <v>141</v>
      </c>
      <c r="L87" s="174" t="s">
        <v>141</v>
      </c>
      <c r="M87" s="174" t="s">
        <v>141</v>
      </c>
      <c r="N87" s="174" t="s">
        <v>141</v>
      </c>
      <c r="P87" s="174" t="s">
        <v>141</v>
      </c>
      <c r="R87" s="174" t="s">
        <v>141</v>
      </c>
      <c r="S87" s="174" t="s">
        <v>141</v>
      </c>
      <c r="Y87" s="169"/>
      <c r="Z87" s="169"/>
      <c r="AB87" s="174" t="s">
        <v>141</v>
      </c>
      <c r="AC87" s="169"/>
      <c r="AD87" s="169"/>
      <c r="AE87" s="169"/>
      <c r="AF87" s="174" t="s">
        <v>141</v>
      </c>
      <c r="AH87" s="169"/>
      <c r="AI87" s="169"/>
      <c r="AJ87" s="169"/>
      <c r="AM87" s="169"/>
      <c r="AN87" s="169"/>
      <c r="AO87" s="169"/>
      <c r="BA87" s="174" t="s">
        <v>184</v>
      </c>
      <c r="BC87" s="174" t="s">
        <v>250</v>
      </c>
      <c r="BD87" s="174" t="s">
        <v>254</v>
      </c>
      <c r="BG87" s="174" t="s">
        <v>184</v>
      </c>
      <c r="BH87" s="174" t="s">
        <v>281</v>
      </c>
    </row>
    <row r="88" spans="4:64" s="174" customFormat="1" ht="51" hidden="1" customHeight="1" x14ac:dyDescent="0.2">
      <c r="E88" s="171"/>
      <c r="F88" s="171"/>
      <c r="Y88" s="169"/>
      <c r="Z88" s="169"/>
      <c r="AC88" s="169"/>
      <c r="AD88" s="169"/>
      <c r="AE88" s="169"/>
      <c r="AH88" s="169"/>
      <c r="AI88" s="169"/>
      <c r="AJ88" s="169"/>
      <c r="AM88" s="169"/>
      <c r="AN88" s="169"/>
      <c r="AO88" s="169"/>
      <c r="BA88" s="174" t="s">
        <v>185</v>
      </c>
      <c r="BC88" s="174" t="s">
        <v>279</v>
      </c>
      <c r="BD88" s="174" t="s">
        <v>255</v>
      </c>
      <c r="BG88" s="174" t="s">
        <v>185</v>
      </c>
      <c r="BH88" s="174" t="s">
        <v>554</v>
      </c>
    </row>
    <row r="89" spans="4:64" s="174" customFormat="1" ht="51" hidden="1" customHeight="1" x14ac:dyDescent="0.2">
      <c r="E89" s="171"/>
      <c r="F89" s="171"/>
      <c r="J89" s="169"/>
      <c r="Y89" s="169"/>
      <c r="Z89" s="169"/>
      <c r="AC89" s="169"/>
      <c r="AD89" s="169"/>
      <c r="AE89" s="169"/>
      <c r="AH89" s="169"/>
      <c r="AI89" s="169"/>
      <c r="AJ89" s="169"/>
      <c r="AM89" s="169"/>
      <c r="AN89" s="169"/>
      <c r="AO89" s="169"/>
      <c r="BA89" s="174" t="s">
        <v>180</v>
      </c>
      <c r="BC89" s="174" t="s">
        <v>248</v>
      </c>
      <c r="BD89" s="174" t="s">
        <v>454</v>
      </c>
      <c r="BG89" s="174" t="s">
        <v>180</v>
      </c>
      <c r="BH89" s="174" t="s">
        <v>244</v>
      </c>
    </row>
    <row r="90" spans="4:64" s="174" customFormat="1" ht="51" hidden="1" customHeight="1" x14ac:dyDescent="0.2">
      <c r="J90" s="169"/>
      <c r="Y90" s="169"/>
      <c r="Z90" s="169"/>
      <c r="AC90" s="169"/>
      <c r="AD90" s="169"/>
      <c r="AE90" s="169"/>
      <c r="AH90" s="169"/>
      <c r="AI90" s="169"/>
      <c r="AJ90" s="169"/>
      <c r="AM90" s="169"/>
      <c r="AN90" s="169"/>
      <c r="AO90" s="169"/>
      <c r="BA90" s="174" t="s">
        <v>451</v>
      </c>
      <c r="BG90" s="174" t="s">
        <v>451</v>
      </c>
      <c r="BH90" s="174" t="s">
        <v>245</v>
      </c>
    </row>
    <row r="91" spans="4:64" s="174" customFormat="1" ht="51" hidden="1" customHeight="1" x14ac:dyDescent="0.2">
      <c r="Y91" s="169"/>
      <c r="Z91" s="169"/>
      <c r="AC91" s="169"/>
      <c r="AD91" s="169"/>
      <c r="AE91" s="169"/>
      <c r="AH91" s="169"/>
      <c r="AI91" s="169"/>
      <c r="AJ91" s="169"/>
      <c r="AM91" s="169"/>
      <c r="AN91" s="169"/>
      <c r="AO91" s="169"/>
      <c r="BA91" s="174" t="s">
        <v>452</v>
      </c>
      <c r="BG91" s="174" t="s">
        <v>452</v>
      </c>
      <c r="BH91" s="174" t="s">
        <v>170</v>
      </c>
    </row>
    <row r="92" spans="4:64" s="174" customFormat="1" ht="51" hidden="1" customHeight="1" x14ac:dyDescent="0.2">
      <c r="Y92" s="169"/>
      <c r="Z92" s="169"/>
      <c r="AC92" s="169"/>
      <c r="AD92" s="169"/>
      <c r="AE92" s="169"/>
      <c r="AH92" s="169"/>
      <c r="AI92" s="169"/>
      <c r="AJ92" s="169"/>
      <c r="AM92" s="169"/>
      <c r="AN92" s="169"/>
      <c r="AO92" s="169"/>
      <c r="BA92" s="174" t="s">
        <v>179</v>
      </c>
      <c r="BG92" s="174" t="s">
        <v>179</v>
      </c>
      <c r="BH92" s="174" t="s">
        <v>405</v>
      </c>
    </row>
    <row r="93" spans="4:64" s="174" customFormat="1" ht="51" hidden="1" customHeight="1" x14ac:dyDescent="0.2">
      <c r="J93" s="169"/>
      <c r="Y93" s="169"/>
      <c r="Z93" s="169"/>
      <c r="AC93" s="169"/>
      <c r="AD93" s="169"/>
      <c r="AE93" s="169"/>
      <c r="AH93" s="169"/>
      <c r="AI93" s="169"/>
      <c r="AJ93" s="169"/>
      <c r="AM93" s="169"/>
      <c r="AN93" s="169"/>
      <c r="AO93" s="169"/>
      <c r="BA93" s="174" t="s">
        <v>257</v>
      </c>
      <c r="BG93" s="174" t="s">
        <v>159</v>
      </c>
      <c r="BH93" s="174" t="s">
        <v>169</v>
      </c>
    </row>
    <row r="94" spans="4:64" s="174" customFormat="1" ht="51" hidden="1" customHeight="1" x14ac:dyDescent="0.2">
      <c r="J94" s="169"/>
      <c r="Y94" s="169"/>
      <c r="Z94" s="169"/>
      <c r="AC94" s="169"/>
      <c r="AD94" s="169"/>
      <c r="AE94" s="169"/>
      <c r="AH94" s="169"/>
      <c r="AI94" s="169"/>
      <c r="AJ94" s="169"/>
      <c r="AM94" s="169"/>
      <c r="AN94" s="169"/>
      <c r="AO94" s="169"/>
      <c r="BG94" s="174" t="s">
        <v>160</v>
      </c>
      <c r="BH94" s="174" t="s">
        <v>243</v>
      </c>
    </row>
    <row r="95" spans="4:64" s="174" customFormat="1" ht="51" hidden="1" customHeight="1" x14ac:dyDescent="0.2">
      <c r="J95" s="169"/>
      <c r="Y95" s="169"/>
      <c r="Z95" s="169"/>
      <c r="AC95" s="169"/>
      <c r="AD95" s="169"/>
      <c r="AE95" s="169"/>
      <c r="AH95" s="169"/>
      <c r="AI95" s="169"/>
      <c r="AJ95" s="169"/>
      <c r="AM95" s="169"/>
      <c r="AN95" s="169"/>
      <c r="AO95" s="169"/>
      <c r="BA95" s="174" t="s">
        <v>159</v>
      </c>
      <c r="BG95" s="174" t="s">
        <v>158</v>
      </c>
      <c r="BH95" s="174" t="s">
        <v>243</v>
      </c>
    </row>
    <row r="96" spans="4:64" s="174" customFormat="1" ht="51" hidden="1" customHeight="1" x14ac:dyDescent="0.2">
      <c r="Y96" s="169"/>
      <c r="Z96" s="169"/>
      <c r="AC96" s="169"/>
      <c r="AD96" s="169"/>
      <c r="AE96" s="169"/>
      <c r="AH96" s="169"/>
      <c r="AI96" s="169"/>
      <c r="AJ96" s="169"/>
      <c r="AM96" s="169"/>
      <c r="AN96" s="169"/>
      <c r="AO96" s="169"/>
      <c r="BA96" s="174" t="s">
        <v>249</v>
      </c>
      <c r="BG96" s="174" t="s">
        <v>453</v>
      </c>
      <c r="BH96" s="174" t="s">
        <v>172</v>
      </c>
    </row>
    <row r="97" spans="1:60" s="174" customFormat="1" ht="51" hidden="1" customHeight="1" x14ac:dyDescent="0.2">
      <c r="Y97" s="169"/>
      <c r="Z97" s="169"/>
      <c r="AC97" s="169"/>
      <c r="AD97" s="169"/>
      <c r="AE97" s="169"/>
      <c r="AH97" s="169"/>
      <c r="AI97" s="169"/>
      <c r="AJ97" s="169"/>
      <c r="AM97" s="169"/>
      <c r="AN97" s="169"/>
      <c r="AO97" s="169"/>
      <c r="BA97" s="174" t="s">
        <v>455</v>
      </c>
      <c r="BG97" s="174" t="s">
        <v>176</v>
      </c>
      <c r="BH97" s="174" t="s">
        <v>460</v>
      </c>
    </row>
    <row r="98" spans="1:60" s="174" customFormat="1" ht="51" hidden="1" customHeight="1" x14ac:dyDescent="0.2">
      <c r="Y98" s="169"/>
      <c r="Z98" s="169"/>
      <c r="AC98" s="169"/>
      <c r="AD98" s="169"/>
      <c r="AE98" s="169"/>
      <c r="AH98" s="169"/>
      <c r="AI98" s="169"/>
      <c r="AJ98" s="169"/>
      <c r="AM98" s="169"/>
      <c r="AN98" s="169"/>
      <c r="AO98" s="169"/>
      <c r="BA98" s="174" t="s">
        <v>250</v>
      </c>
      <c r="BG98" s="174" t="s">
        <v>177</v>
      </c>
      <c r="BH98" s="174" t="s">
        <v>169</v>
      </c>
    </row>
    <row r="99" spans="1:60" s="174" customFormat="1" ht="51" hidden="1" customHeight="1" x14ac:dyDescent="0.2">
      <c r="Y99" s="169"/>
      <c r="Z99" s="169"/>
      <c r="AC99" s="169"/>
      <c r="AD99" s="169"/>
      <c r="AE99" s="169"/>
      <c r="AH99" s="169"/>
      <c r="AI99" s="169"/>
      <c r="AJ99" s="169"/>
      <c r="AM99" s="169"/>
      <c r="AN99" s="169"/>
      <c r="AO99" s="169"/>
      <c r="BA99" s="174" t="s">
        <v>251</v>
      </c>
      <c r="BG99" s="174" t="s">
        <v>178</v>
      </c>
      <c r="BH99" s="174" t="s">
        <v>174</v>
      </c>
    </row>
    <row r="100" spans="1:60" s="174" customFormat="1" ht="51" hidden="1" customHeight="1" x14ac:dyDescent="0.2">
      <c r="Y100" s="169"/>
      <c r="Z100" s="169"/>
      <c r="AC100" s="169"/>
      <c r="AD100" s="169"/>
      <c r="AE100" s="169"/>
      <c r="AH100" s="169"/>
      <c r="AI100" s="169"/>
      <c r="AJ100" s="169"/>
      <c r="AM100" s="169"/>
      <c r="AN100" s="169"/>
      <c r="AO100" s="169"/>
      <c r="BA100" s="174" t="s">
        <v>248</v>
      </c>
      <c r="BG100" s="174" t="s">
        <v>532</v>
      </c>
      <c r="BH100" s="174" t="s">
        <v>156</v>
      </c>
    </row>
    <row r="101" spans="1:60" s="174" customFormat="1" ht="51" hidden="1" customHeight="1" x14ac:dyDescent="0.2">
      <c r="Y101" s="169"/>
      <c r="Z101" s="169"/>
      <c r="AC101" s="169"/>
      <c r="AD101" s="169"/>
      <c r="AE101" s="169"/>
      <c r="AH101" s="169"/>
      <c r="AI101" s="169"/>
      <c r="AJ101" s="169"/>
      <c r="AM101" s="169"/>
      <c r="AN101" s="169"/>
      <c r="AO101" s="169"/>
      <c r="BG101" s="174" t="s">
        <v>537</v>
      </c>
      <c r="BH101" s="174" t="s">
        <v>535</v>
      </c>
    </row>
    <row r="102" spans="1:60" s="174" customFormat="1" ht="51" hidden="1" customHeight="1" x14ac:dyDescent="0.2">
      <c r="Y102" s="169"/>
      <c r="Z102" s="169"/>
      <c r="AC102" s="169"/>
      <c r="AD102" s="169"/>
      <c r="AE102" s="169"/>
      <c r="AH102" s="169"/>
      <c r="AI102" s="169"/>
      <c r="AJ102" s="169"/>
      <c r="AM102" s="169"/>
      <c r="AN102" s="169"/>
      <c r="AO102" s="169"/>
      <c r="BG102" s="174" t="s">
        <v>538</v>
      </c>
      <c r="BH102" s="174" t="s">
        <v>536</v>
      </c>
    </row>
    <row r="103" spans="1:60" s="174" customFormat="1" ht="51" hidden="1" customHeight="1" x14ac:dyDescent="0.2">
      <c r="Y103" s="169"/>
      <c r="Z103" s="169"/>
      <c r="AC103" s="169"/>
      <c r="AD103" s="169"/>
      <c r="AE103" s="169"/>
      <c r="AH103" s="169"/>
      <c r="AI103" s="169"/>
      <c r="AJ103" s="169"/>
      <c r="AM103" s="169"/>
      <c r="AN103" s="169"/>
      <c r="AO103" s="169"/>
    </row>
    <row r="104" spans="1:60" s="174" customFormat="1" ht="51" hidden="1" customHeight="1" x14ac:dyDescent="0.2">
      <c r="A104" s="174" t="s">
        <v>157</v>
      </c>
      <c r="B104" s="174" t="s">
        <v>287</v>
      </c>
      <c r="Y104" s="169"/>
      <c r="Z104" s="169"/>
      <c r="AC104" s="169"/>
      <c r="AD104" s="169"/>
      <c r="AE104" s="169"/>
      <c r="AH104" s="169"/>
      <c r="AI104" s="169"/>
      <c r="AJ104" s="169"/>
      <c r="AM104" s="169"/>
      <c r="AN104" s="169"/>
      <c r="AO104" s="169"/>
      <c r="BA104" s="174" t="s">
        <v>160</v>
      </c>
    </row>
    <row r="105" spans="1:60" s="174" customFormat="1" ht="51" hidden="1" customHeight="1" x14ac:dyDescent="0.2">
      <c r="A105" s="174" t="s">
        <v>450</v>
      </c>
      <c r="B105" s="174" t="s">
        <v>246</v>
      </c>
      <c r="Y105" s="169"/>
      <c r="Z105" s="169"/>
      <c r="AC105" s="169"/>
      <c r="AD105" s="169"/>
      <c r="AE105" s="169"/>
      <c r="AH105" s="169"/>
      <c r="AI105" s="169"/>
      <c r="AJ105" s="169"/>
      <c r="AM105" s="169"/>
      <c r="AN105" s="169"/>
      <c r="AO105" s="169"/>
      <c r="BA105" s="174" t="s">
        <v>158</v>
      </c>
    </row>
    <row r="106" spans="1:60" s="174" customFormat="1" ht="51" hidden="1" customHeight="1" x14ac:dyDescent="0.2">
      <c r="A106" s="174" t="s">
        <v>182</v>
      </c>
      <c r="B106" s="174" t="s">
        <v>173</v>
      </c>
      <c r="Y106" s="169"/>
      <c r="Z106" s="169"/>
      <c r="AC106" s="169"/>
      <c r="AD106" s="169"/>
      <c r="AE106" s="169"/>
      <c r="AH106" s="169"/>
      <c r="AI106" s="169"/>
      <c r="AJ106" s="169"/>
      <c r="AM106" s="169"/>
      <c r="AN106" s="169"/>
      <c r="AO106" s="169"/>
      <c r="BA106" s="174" t="s">
        <v>531</v>
      </c>
    </row>
    <row r="107" spans="1:60" s="174" customFormat="1" ht="51" customHeight="1" x14ac:dyDescent="0.2">
      <c r="A107" s="174" t="s">
        <v>181</v>
      </c>
      <c r="B107" s="174" t="s">
        <v>171</v>
      </c>
      <c r="Y107" s="169"/>
      <c r="Z107" s="169"/>
      <c r="AC107" s="169"/>
      <c r="AD107" s="169"/>
      <c r="AE107" s="169"/>
      <c r="AH107" s="169"/>
      <c r="AI107" s="169"/>
      <c r="AJ107" s="169"/>
      <c r="AM107" s="169"/>
      <c r="AN107" s="169"/>
      <c r="AO107" s="169"/>
      <c r="BA107" s="174" t="s">
        <v>176</v>
      </c>
    </row>
    <row r="108" spans="1:60" s="174" customFormat="1" ht="51" customHeight="1" x14ac:dyDescent="0.2">
      <c r="A108" s="174" t="s">
        <v>175</v>
      </c>
      <c r="B108" s="174" t="s">
        <v>168</v>
      </c>
      <c r="Y108" s="169"/>
      <c r="Z108" s="169"/>
      <c r="AC108" s="169"/>
      <c r="AD108" s="169"/>
      <c r="AE108" s="169"/>
      <c r="AH108" s="169"/>
      <c r="AI108" s="169"/>
      <c r="AJ108" s="169"/>
      <c r="AM108" s="169"/>
      <c r="AN108" s="169"/>
      <c r="AO108" s="169"/>
      <c r="BA108" s="174" t="s">
        <v>177</v>
      </c>
    </row>
    <row r="109" spans="1:60" s="174" customFormat="1" ht="51" customHeight="1" x14ac:dyDescent="0.2">
      <c r="A109" s="174" t="s">
        <v>190</v>
      </c>
      <c r="B109" s="174" t="s">
        <v>280</v>
      </c>
      <c r="Y109" s="169"/>
      <c r="Z109" s="169"/>
      <c r="AC109" s="169"/>
      <c r="AD109" s="169"/>
      <c r="AE109" s="169"/>
      <c r="AH109" s="169"/>
      <c r="AI109" s="169"/>
      <c r="AJ109" s="169"/>
      <c r="AM109" s="169"/>
      <c r="AN109" s="169"/>
      <c r="AO109" s="169"/>
      <c r="BA109" s="174" t="s">
        <v>178</v>
      </c>
    </row>
    <row r="110" spans="1:60" s="174" customFormat="1" ht="51" customHeight="1" x14ac:dyDescent="0.2">
      <c r="A110" s="174" t="s">
        <v>189</v>
      </c>
      <c r="B110" s="174" t="s">
        <v>555</v>
      </c>
      <c r="Y110" s="169"/>
      <c r="Z110" s="169"/>
      <c r="AC110" s="169"/>
      <c r="AD110" s="169"/>
      <c r="AE110" s="169"/>
      <c r="AH110" s="169"/>
      <c r="AI110" s="169"/>
      <c r="AJ110" s="169"/>
      <c r="AM110" s="169"/>
      <c r="AN110" s="169"/>
      <c r="AO110" s="169"/>
      <c r="BA110" s="174" t="s">
        <v>532</v>
      </c>
    </row>
    <row r="111" spans="1:60" s="174" customFormat="1" ht="51" customHeight="1" x14ac:dyDescent="0.2">
      <c r="A111" s="174" t="s">
        <v>186</v>
      </c>
      <c r="B111" s="174" t="s">
        <v>556</v>
      </c>
      <c r="Y111" s="169"/>
      <c r="Z111" s="169"/>
      <c r="AC111" s="169"/>
      <c r="AD111" s="169"/>
      <c r="AE111" s="169"/>
      <c r="AH111" s="169"/>
      <c r="AI111" s="169"/>
      <c r="AJ111" s="169"/>
      <c r="AM111" s="169"/>
      <c r="AN111" s="169"/>
      <c r="AO111" s="169"/>
      <c r="BA111" s="174" t="s">
        <v>533</v>
      </c>
    </row>
    <row r="112" spans="1:60" s="174" customFormat="1" ht="51" customHeight="1" x14ac:dyDescent="0.2">
      <c r="A112" s="174" t="s">
        <v>187</v>
      </c>
      <c r="B112" s="174" t="s">
        <v>456</v>
      </c>
      <c r="Y112" s="169"/>
      <c r="Z112" s="169"/>
      <c r="AC112" s="169"/>
      <c r="AD112" s="169"/>
      <c r="AE112" s="169"/>
      <c r="AH112" s="169"/>
      <c r="AI112" s="169"/>
      <c r="AJ112" s="169"/>
      <c r="AM112" s="169"/>
      <c r="AN112" s="169"/>
      <c r="AO112" s="169"/>
      <c r="BA112" s="174" t="s">
        <v>534</v>
      </c>
    </row>
    <row r="113" spans="1:41" s="174" customFormat="1" ht="51" customHeight="1" x14ac:dyDescent="0.2">
      <c r="A113" s="174" t="s">
        <v>188</v>
      </c>
      <c r="B113" s="174" t="s">
        <v>457</v>
      </c>
      <c r="Y113" s="169"/>
      <c r="Z113" s="169"/>
      <c r="AC113" s="169"/>
      <c r="AD113" s="169"/>
      <c r="AE113" s="169"/>
      <c r="AH113" s="169"/>
      <c r="AI113" s="169"/>
      <c r="AJ113" s="169"/>
      <c r="AM113" s="169"/>
      <c r="AN113" s="169"/>
      <c r="AO113" s="169"/>
    </row>
    <row r="114" spans="1:41" s="174" customFormat="1" ht="51" customHeight="1" x14ac:dyDescent="0.2">
      <c r="A114" s="174" t="s">
        <v>183</v>
      </c>
      <c r="B114" s="174" t="s">
        <v>458</v>
      </c>
      <c r="Y114" s="169"/>
      <c r="Z114" s="169"/>
      <c r="AC114" s="169"/>
      <c r="AD114" s="169"/>
      <c r="AE114" s="169"/>
      <c r="AH114" s="169"/>
      <c r="AI114" s="169"/>
      <c r="AJ114" s="169"/>
      <c r="AM114" s="169"/>
      <c r="AN114" s="169"/>
      <c r="AO114" s="169"/>
    </row>
    <row r="115" spans="1:41" s="174" customFormat="1" ht="51" customHeight="1" x14ac:dyDescent="0.2">
      <c r="A115" s="174" t="s">
        <v>425</v>
      </c>
      <c r="B115" s="174" t="s">
        <v>550</v>
      </c>
      <c r="Y115" s="169"/>
      <c r="Z115" s="169"/>
      <c r="AC115" s="169"/>
      <c r="AD115" s="169"/>
      <c r="AE115" s="169"/>
      <c r="AH115" s="169"/>
      <c r="AI115" s="169"/>
      <c r="AJ115" s="169"/>
      <c r="AM115" s="169"/>
      <c r="AN115" s="169"/>
      <c r="AO115" s="169"/>
    </row>
    <row r="116" spans="1:41" s="174" customFormat="1" ht="51" customHeight="1" x14ac:dyDescent="0.2">
      <c r="A116" s="174" t="s">
        <v>552</v>
      </c>
      <c r="B116" s="174" t="s">
        <v>459</v>
      </c>
      <c r="Y116" s="169"/>
      <c r="Z116" s="169"/>
      <c r="AC116" s="169"/>
      <c r="AD116" s="169"/>
      <c r="AE116" s="169"/>
      <c r="AH116" s="169"/>
      <c r="AI116" s="169"/>
      <c r="AJ116" s="169"/>
      <c r="AM116" s="169"/>
      <c r="AN116" s="169"/>
      <c r="AO116" s="169"/>
    </row>
    <row r="117" spans="1:41" s="174" customFormat="1" ht="51" customHeight="1" x14ac:dyDescent="0.2">
      <c r="A117" s="174" t="s">
        <v>184</v>
      </c>
      <c r="B117" s="174" t="s">
        <v>281</v>
      </c>
      <c r="Y117" s="169"/>
      <c r="Z117" s="169"/>
      <c r="AC117" s="169"/>
      <c r="AD117" s="169"/>
      <c r="AE117" s="169"/>
      <c r="AH117" s="169"/>
      <c r="AI117" s="169"/>
      <c r="AJ117" s="169"/>
      <c r="AM117" s="169"/>
      <c r="AN117" s="169"/>
      <c r="AO117" s="169"/>
    </row>
    <row r="118" spans="1:41" s="174" customFormat="1" ht="51" customHeight="1" x14ac:dyDescent="0.2">
      <c r="A118" s="174" t="s">
        <v>185</v>
      </c>
      <c r="B118" s="174" t="s">
        <v>553</v>
      </c>
      <c r="Y118" s="169"/>
      <c r="Z118" s="169"/>
      <c r="AC118" s="169"/>
      <c r="AD118" s="169"/>
      <c r="AE118" s="169"/>
      <c r="AH118" s="169"/>
      <c r="AI118" s="169"/>
      <c r="AJ118" s="169"/>
      <c r="AM118" s="169"/>
      <c r="AN118" s="169"/>
      <c r="AO118" s="169"/>
    </row>
    <row r="119" spans="1:41" s="174" customFormat="1" ht="51" customHeight="1" x14ac:dyDescent="0.2">
      <c r="A119" s="174" t="s">
        <v>180</v>
      </c>
      <c r="B119" s="174" t="s">
        <v>244</v>
      </c>
      <c r="Y119" s="169"/>
      <c r="Z119" s="169"/>
      <c r="AC119" s="169"/>
      <c r="AD119" s="169"/>
      <c r="AE119" s="169"/>
      <c r="AH119" s="169"/>
      <c r="AI119" s="169"/>
      <c r="AJ119" s="169"/>
      <c r="AM119" s="169"/>
      <c r="AN119" s="169"/>
      <c r="AO119" s="169"/>
    </row>
    <row r="120" spans="1:41" s="174" customFormat="1" ht="51" customHeight="1" x14ac:dyDescent="0.2">
      <c r="A120" s="174" t="s">
        <v>451</v>
      </c>
      <c r="B120" s="174" t="s">
        <v>245</v>
      </c>
      <c r="Y120" s="169"/>
      <c r="Z120" s="169"/>
      <c r="AC120" s="169"/>
      <c r="AD120" s="169"/>
      <c r="AE120" s="169"/>
      <c r="AH120" s="169"/>
      <c r="AI120" s="169"/>
      <c r="AJ120" s="169"/>
      <c r="AM120" s="169"/>
      <c r="AN120" s="169"/>
      <c r="AO120" s="169"/>
    </row>
    <row r="121" spans="1:41" s="174" customFormat="1" ht="51" customHeight="1" x14ac:dyDescent="0.2">
      <c r="A121" s="174" t="s">
        <v>452</v>
      </c>
      <c r="B121" s="174" t="s">
        <v>170</v>
      </c>
      <c r="Y121" s="169"/>
      <c r="Z121" s="169"/>
      <c r="AC121" s="169"/>
      <c r="AD121" s="169"/>
      <c r="AE121" s="169"/>
      <c r="AH121" s="169"/>
      <c r="AI121" s="169"/>
      <c r="AJ121" s="169"/>
      <c r="AM121" s="169"/>
      <c r="AN121" s="169"/>
      <c r="AO121" s="169"/>
    </row>
    <row r="122" spans="1:41" s="174" customFormat="1" ht="51" customHeight="1" x14ac:dyDescent="0.2">
      <c r="A122" s="174" t="s">
        <v>179</v>
      </c>
      <c r="B122" s="174" t="s">
        <v>405</v>
      </c>
      <c r="Y122" s="169"/>
      <c r="Z122" s="169"/>
      <c r="AC122" s="169"/>
      <c r="AD122" s="169"/>
      <c r="AE122" s="169"/>
      <c r="AH122" s="169"/>
      <c r="AI122" s="169"/>
      <c r="AJ122" s="169"/>
      <c r="AM122" s="169"/>
      <c r="AN122" s="169"/>
      <c r="AO122" s="169"/>
    </row>
    <row r="123" spans="1:41" s="174" customFormat="1" ht="51" customHeight="1" x14ac:dyDescent="0.2">
      <c r="A123" s="174" t="s">
        <v>159</v>
      </c>
      <c r="B123" s="174" t="s">
        <v>169</v>
      </c>
      <c r="Y123" s="169"/>
      <c r="Z123" s="169"/>
      <c r="AC123" s="169"/>
      <c r="AD123" s="169"/>
      <c r="AE123" s="169"/>
      <c r="AH123" s="169"/>
      <c r="AI123" s="169"/>
      <c r="AJ123" s="169"/>
      <c r="AM123" s="169"/>
      <c r="AN123" s="169"/>
      <c r="AO123" s="169"/>
    </row>
    <row r="124" spans="1:41" s="174" customFormat="1" ht="51" customHeight="1" x14ac:dyDescent="0.2">
      <c r="A124" s="174" t="s">
        <v>160</v>
      </c>
      <c r="B124" s="174" t="s">
        <v>243</v>
      </c>
      <c r="Y124" s="169"/>
      <c r="Z124" s="169"/>
      <c r="AC124" s="169"/>
      <c r="AD124" s="169"/>
      <c r="AE124" s="169"/>
      <c r="AH124" s="169"/>
      <c r="AI124" s="169"/>
      <c r="AJ124" s="169"/>
      <c r="AM124" s="169"/>
      <c r="AN124" s="169"/>
      <c r="AO124" s="169"/>
    </row>
    <row r="125" spans="1:41" s="174" customFormat="1" ht="51" customHeight="1" x14ac:dyDescent="0.2">
      <c r="A125" s="174" t="s">
        <v>158</v>
      </c>
      <c r="B125" s="174" t="s">
        <v>243</v>
      </c>
      <c r="Y125" s="169"/>
      <c r="Z125" s="169"/>
      <c r="AC125" s="169"/>
      <c r="AD125" s="169"/>
      <c r="AE125" s="169"/>
      <c r="AH125" s="169"/>
      <c r="AI125" s="169"/>
      <c r="AJ125" s="169"/>
      <c r="AM125" s="169"/>
      <c r="AN125" s="169"/>
      <c r="AO125" s="169"/>
    </row>
    <row r="126" spans="1:41" s="174" customFormat="1" ht="51" customHeight="1" x14ac:dyDescent="0.2">
      <c r="A126" s="174" t="s">
        <v>453</v>
      </c>
      <c r="B126" s="174" t="s">
        <v>172</v>
      </c>
      <c r="Y126" s="169"/>
      <c r="Z126" s="169"/>
      <c r="AC126" s="169"/>
      <c r="AD126" s="169"/>
      <c r="AE126" s="169"/>
      <c r="AH126" s="169"/>
      <c r="AI126" s="169"/>
      <c r="AJ126" s="169"/>
      <c r="AM126" s="169"/>
      <c r="AN126" s="169"/>
      <c r="AO126" s="169"/>
    </row>
    <row r="127" spans="1:41" s="174" customFormat="1" ht="51" customHeight="1" x14ac:dyDescent="0.2">
      <c r="A127" s="174" t="s">
        <v>176</v>
      </c>
      <c r="B127" s="174" t="s">
        <v>460</v>
      </c>
      <c r="Y127" s="169"/>
      <c r="Z127" s="169"/>
      <c r="AC127" s="169"/>
      <c r="AD127" s="169"/>
      <c r="AE127" s="169"/>
      <c r="AH127" s="169"/>
      <c r="AI127" s="169"/>
      <c r="AJ127" s="169"/>
      <c r="AM127" s="169"/>
      <c r="AN127" s="169"/>
      <c r="AO127" s="169"/>
    </row>
    <row r="128" spans="1:41" s="174" customFormat="1" ht="51" customHeight="1" x14ac:dyDescent="0.2">
      <c r="A128" s="174" t="s">
        <v>177</v>
      </c>
      <c r="B128" s="174" t="s">
        <v>169</v>
      </c>
      <c r="Y128" s="169"/>
      <c r="Z128" s="169"/>
      <c r="AC128" s="169"/>
      <c r="AD128" s="169"/>
      <c r="AE128" s="169"/>
      <c r="AH128" s="169"/>
      <c r="AI128" s="169"/>
      <c r="AJ128" s="169"/>
      <c r="AM128" s="169"/>
      <c r="AN128" s="169"/>
      <c r="AO128" s="169"/>
    </row>
    <row r="129" spans="1:41" s="174" customFormat="1" ht="51" customHeight="1" x14ac:dyDescent="0.2">
      <c r="A129" s="174" t="s">
        <v>178</v>
      </c>
      <c r="B129" s="174" t="s">
        <v>174</v>
      </c>
      <c r="Y129" s="169"/>
      <c r="Z129" s="169"/>
      <c r="AC129" s="169"/>
      <c r="AD129" s="169"/>
      <c r="AE129" s="169"/>
      <c r="AH129" s="169"/>
      <c r="AI129" s="169"/>
      <c r="AJ129" s="169"/>
      <c r="AM129" s="169"/>
      <c r="AN129" s="169"/>
      <c r="AO129" s="169"/>
    </row>
    <row r="130" spans="1:41" s="174" customFormat="1" ht="51" customHeight="1" x14ac:dyDescent="0.2">
      <c r="A130" s="174" t="s">
        <v>532</v>
      </c>
      <c r="B130" s="174" t="s">
        <v>156</v>
      </c>
      <c r="Y130" s="169"/>
      <c r="Z130" s="169"/>
      <c r="AC130" s="169"/>
      <c r="AD130" s="169"/>
      <c r="AE130" s="169"/>
      <c r="AH130" s="169"/>
      <c r="AI130" s="169"/>
      <c r="AJ130" s="169"/>
      <c r="AM130" s="169"/>
      <c r="AN130" s="169"/>
      <c r="AO130" s="169"/>
    </row>
    <row r="131" spans="1:41" s="174" customFormat="1" ht="51" customHeight="1" x14ac:dyDescent="0.2">
      <c r="A131" s="174" t="s">
        <v>537</v>
      </c>
      <c r="B131" s="174" t="s">
        <v>535</v>
      </c>
      <c r="Y131" s="169"/>
      <c r="Z131" s="169"/>
      <c r="AC131" s="169"/>
      <c r="AD131" s="169"/>
      <c r="AE131" s="169"/>
      <c r="AH131" s="169"/>
      <c r="AI131" s="169"/>
      <c r="AJ131" s="169"/>
      <c r="AM131" s="169"/>
      <c r="AN131" s="169"/>
      <c r="AO131" s="169"/>
    </row>
    <row r="132" spans="1:41" s="174" customFormat="1" ht="51" customHeight="1" x14ac:dyDescent="0.2">
      <c r="A132" s="174" t="s">
        <v>538</v>
      </c>
      <c r="B132" s="174" t="s">
        <v>536</v>
      </c>
      <c r="Y132" s="169"/>
      <c r="Z132" s="169"/>
      <c r="AC132" s="169"/>
      <c r="AD132" s="169"/>
      <c r="AE132" s="169"/>
      <c r="AH132" s="169"/>
      <c r="AI132" s="169"/>
      <c r="AJ132" s="169"/>
      <c r="AM132" s="169"/>
      <c r="AN132" s="169"/>
      <c r="AO132" s="169"/>
    </row>
    <row r="133" spans="1:41" s="174" customFormat="1" ht="51" customHeight="1" x14ac:dyDescent="0.2">
      <c r="A133" s="174" t="s">
        <v>257</v>
      </c>
      <c r="B133" s="174" t="s">
        <v>256</v>
      </c>
      <c r="Y133" s="169"/>
      <c r="Z133" s="169"/>
      <c r="AC133" s="169"/>
      <c r="AD133" s="169"/>
      <c r="AE133" s="169"/>
      <c r="AH133" s="169"/>
      <c r="AI133" s="169"/>
      <c r="AJ133" s="169"/>
      <c r="AM133" s="169"/>
      <c r="AN133" s="169"/>
      <c r="AO133" s="169"/>
    </row>
    <row r="134" spans="1:41" s="174" customFormat="1" ht="51" customHeight="1" x14ac:dyDescent="0.2">
      <c r="A134" s="174" t="s">
        <v>249</v>
      </c>
      <c r="B134" s="174" t="s">
        <v>247</v>
      </c>
      <c r="Y134" s="169"/>
      <c r="Z134" s="169"/>
      <c r="AC134" s="169"/>
      <c r="AD134" s="169"/>
      <c r="AE134" s="169"/>
      <c r="AH134" s="169"/>
      <c r="AI134" s="169"/>
      <c r="AJ134" s="169"/>
      <c r="AM134" s="169"/>
      <c r="AN134" s="169"/>
      <c r="AO134" s="169"/>
    </row>
    <row r="135" spans="1:41" s="174" customFormat="1" ht="51" customHeight="1" x14ac:dyDescent="0.2">
      <c r="A135" s="174" t="s">
        <v>252</v>
      </c>
      <c r="B135" s="174" t="s">
        <v>253</v>
      </c>
      <c r="Y135" s="169"/>
      <c r="Z135" s="169"/>
      <c r="AC135" s="169"/>
      <c r="AD135" s="169"/>
      <c r="AE135" s="169"/>
      <c r="AH135" s="169"/>
      <c r="AI135" s="169"/>
      <c r="AJ135" s="169"/>
      <c r="AM135" s="169"/>
      <c r="AN135" s="169"/>
      <c r="AO135" s="169"/>
    </row>
    <row r="136" spans="1:41" s="174" customFormat="1" ht="51" customHeight="1" x14ac:dyDescent="0.2">
      <c r="A136" s="174" t="s">
        <v>250</v>
      </c>
      <c r="B136" s="174" t="s">
        <v>254</v>
      </c>
      <c r="Y136" s="169"/>
      <c r="Z136" s="169"/>
      <c r="AC136" s="169"/>
      <c r="AD136" s="169"/>
      <c r="AE136" s="169"/>
      <c r="AH136" s="169"/>
      <c r="AI136" s="169"/>
      <c r="AJ136" s="169"/>
      <c r="AM136" s="169"/>
      <c r="AN136" s="169"/>
      <c r="AO136" s="169"/>
    </row>
    <row r="137" spans="1:41" s="174" customFormat="1" ht="51" customHeight="1" x14ac:dyDescent="0.2">
      <c r="A137" s="174" t="s">
        <v>279</v>
      </c>
      <c r="B137" s="174" t="s">
        <v>255</v>
      </c>
      <c r="Y137" s="169"/>
      <c r="Z137" s="169"/>
      <c r="AC137" s="169"/>
      <c r="AD137" s="169"/>
      <c r="AE137" s="169"/>
      <c r="AH137" s="169"/>
      <c r="AI137" s="169"/>
      <c r="AJ137" s="169"/>
      <c r="AM137" s="169"/>
      <c r="AN137" s="169"/>
      <c r="AO137" s="169"/>
    </row>
    <row r="138" spans="1:41" s="174" customFormat="1" ht="51" customHeight="1" x14ac:dyDescent="0.2">
      <c r="A138" s="174" t="s">
        <v>248</v>
      </c>
      <c r="B138" s="174" t="s">
        <v>454</v>
      </c>
      <c r="Y138" s="169"/>
      <c r="Z138" s="169"/>
      <c r="AC138" s="169"/>
      <c r="AD138" s="169"/>
      <c r="AE138" s="169"/>
      <c r="AH138" s="169"/>
      <c r="AI138" s="169"/>
      <c r="AJ138" s="169"/>
      <c r="AM138" s="169"/>
      <c r="AN138" s="169"/>
      <c r="AO138" s="169"/>
    </row>
    <row r="139" spans="1:41" s="174" customFormat="1" ht="51" customHeight="1" x14ac:dyDescent="0.2">
      <c r="A139" s="174" t="s">
        <v>544</v>
      </c>
      <c r="B139" s="174" t="s">
        <v>174</v>
      </c>
      <c r="Y139" s="169"/>
      <c r="Z139" s="169"/>
      <c r="AC139" s="169"/>
      <c r="AD139" s="169"/>
      <c r="AE139" s="169"/>
      <c r="AH139" s="169"/>
      <c r="AI139" s="169"/>
      <c r="AJ139" s="169"/>
      <c r="AM139" s="169"/>
      <c r="AN139" s="169"/>
      <c r="AO139" s="169"/>
    </row>
    <row r="140" spans="1:41" s="174" customFormat="1" ht="51" customHeight="1" x14ac:dyDescent="0.2">
      <c r="A140" s="174" t="s">
        <v>545</v>
      </c>
      <c r="B140" s="174" t="s">
        <v>437</v>
      </c>
      <c r="Y140" s="169"/>
      <c r="Z140" s="169"/>
      <c r="AC140" s="169"/>
      <c r="AD140" s="169"/>
      <c r="AE140" s="169"/>
      <c r="AH140" s="169"/>
      <c r="AI140" s="169"/>
      <c r="AJ140" s="169"/>
      <c r="AM140" s="169"/>
      <c r="AN140" s="169"/>
      <c r="AO140" s="169"/>
    </row>
    <row r="141" spans="1:41" s="174" customFormat="1" ht="51" customHeight="1" x14ac:dyDescent="0.2">
      <c r="A141" s="174" t="s">
        <v>546</v>
      </c>
      <c r="B141" s="174" t="s">
        <v>439</v>
      </c>
      <c r="Y141" s="169"/>
      <c r="Z141" s="169"/>
      <c r="AC141" s="169"/>
      <c r="AD141" s="169"/>
      <c r="AE141" s="169"/>
      <c r="AH141" s="169"/>
      <c r="AI141" s="169"/>
      <c r="AJ141" s="169"/>
      <c r="AM141" s="169"/>
      <c r="AN141" s="169"/>
      <c r="AO141" s="169"/>
    </row>
    <row r="142" spans="1:41" s="174" customFormat="1" ht="51" customHeight="1" x14ac:dyDescent="0.2">
      <c r="A142" s="174" t="s">
        <v>549</v>
      </c>
      <c r="B142" s="174" t="s">
        <v>156</v>
      </c>
      <c r="Y142" s="169"/>
      <c r="Z142" s="169"/>
      <c r="AC142" s="169"/>
      <c r="AD142" s="169"/>
      <c r="AE142" s="169"/>
      <c r="AH142" s="169"/>
      <c r="AI142" s="169"/>
      <c r="AJ142" s="169"/>
      <c r="AM142" s="169"/>
      <c r="AN142" s="169"/>
      <c r="AO142" s="169"/>
    </row>
    <row r="143" spans="1:41" s="174" customFormat="1" ht="51" customHeight="1" x14ac:dyDescent="0.2">
      <c r="A143" s="174" t="s">
        <v>547</v>
      </c>
      <c r="B143" s="174" t="s">
        <v>442</v>
      </c>
      <c r="Y143" s="169"/>
      <c r="Z143" s="169"/>
      <c r="AC143" s="169"/>
      <c r="AD143" s="169"/>
      <c r="AE143" s="169"/>
      <c r="AH143" s="169"/>
      <c r="AI143" s="169"/>
      <c r="AJ143" s="169"/>
      <c r="AM143" s="169"/>
      <c r="AN143" s="169"/>
      <c r="AO143" s="169"/>
    </row>
    <row r="144" spans="1:41" s="174" customFormat="1" ht="51" customHeight="1" x14ac:dyDescent="0.2">
      <c r="Y144" s="169"/>
      <c r="Z144" s="169"/>
      <c r="AC144" s="169"/>
      <c r="AD144" s="169"/>
      <c r="AE144" s="169"/>
      <c r="AH144" s="169"/>
      <c r="AI144" s="169"/>
      <c r="AJ144" s="169"/>
      <c r="AM144" s="169"/>
      <c r="AN144" s="169"/>
      <c r="AO144" s="169"/>
    </row>
    <row r="145" spans="25:41" s="174" customFormat="1" ht="51" customHeight="1" x14ac:dyDescent="0.2">
      <c r="Y145" s="169"/>
      <c r="Z145" s="169"/>
      <c r="AC145" s="169"/>
      <c r="AD145" s="169"/>
      <c r="AE145" s="169"/>
      <c r="AH145" s="169"/>
      <c r="AI145" s="169"/>
      <c r="AJ145" s="169"/>
      <c r="AM145" s="169"/>
      <c r="AN145" s="169"/>
      <c r="AO145" s="169"/>
    </row>
    <row r="146" spans="25:41" s="174" customFormat="1" ht="51" customHeight="1" x14ac:dyDescent="0.2">
      <c r="Y146" s="169"/>
      <c r="Z146" s="169"/>
      <c r="AC146" s="169"/>
      <c r="AD146" s="169"/>
      <c r="AE146" s="169"/>
      <c r="AH146" s="169"/>
      <c r="AI146" s="169"/>
      <c r="AJ146" s="169"/>
      <c r="AM146" s="169"/>
      <c r="AN146" s="169"/>
      <c r="AO146" s="169"/>
    </row>
    <row r="147" spans="25:41" s="174" customFormat="1" ht="51" customHeight="1" x14ac:dyDescent="0.2">
      <c r="Y147" s="169"/>
      <c r="Z147" s="169"/>
      <c r="AC147" s="169"/>
      <c r="AD147" s="169"/>
      <c r="AE147" s="169"/>
      <c r="AH147" s="169"/>
      <c r="AI147" s="169"/>
      <c r="AJ147" s="169"/>
      <c r="AM147" s="169"/>
      <c r="AN147" s="169"/>
      <c r="AO147" s="169"/>
    </row>
    <row r="148" spans="25:41" s="174" customFormat="1" ht="51" customHeight="1" x14ac:dyDescent="0.2">
      <c r="Y148" s="169"/>
      <c r="Z148" s="169"/>
      <c r="AC148" s="169"/>
      <c r="AD148" s="169"/>
      <c r="AE148" s="169"/>
      <c r="AH148" s="169"/>
      <c r="AI148" s="169"/>
      <c r="AJ148" s="169"/>
      <c r="AM148" s="169"/>
      <c r="AN148" s="169"/>
      <c r="AO148" s="169"/>
    </row>
    <row r="149" spans="25:41" s="174" customFormat="1" ht="51" customHeight="1" x14ac:dyDescent="0.2">
      <c r="Y149" s="169"/>
      <c r="Z149" s="169"/>
      <c r="AC149" s="169"/>
      <c r="AD149" s="169"/>
      <c r="AE149" s="169"/>
      <c r="AH149" s="169"/>
      <c r="AI149" s="169"/>
      <c r="AJ149" s="169"/>
      <c r="AM149" s="169"/>
      <c r="AN149" s="169"/>
      <c r="AO149" s="169"/>
    </row>
    <row r="150" spans="25:41" s="174" customFormat="1" ht="51" customHeight="1" x14ac:dyDescent="0.2">
      <c r="Y150" s="169"/>
      <c r="Z150" s="169"/>
      <c r="AC150" s="169"/>
      <c r="AD150" s="169"/>
      <c r="AE150" s="169"/>
      <c r="AH150" s="169"/>
      <c r="AI150" s="169"/>
      <c r="AJ150" s="169"/>
      <c r="AM150" s="169"/>
      <c r="AN150" s="169"/>
      <c r="AO150" s="169"/>
    </row>
    <row r="151" spans="25:41" s="174" customFormat="1" ht="51" customHeight="1" x14ac:dyDescent="0.2">
      <c r="Y151" s="169"/>
      <c r="Z151" s="169"/>
      <c r="AC151" s="169"/>
      <c r="AD151" s="169"/>
      <c r="AE151" s="169"/>
      <c r="AH151" s="169"/>
      <c r="AI151" s="169"/>
      <c r="AJ151" s="169"/>
      <c r="AM151" s="169"/>
      <c r="AN151" s="169"/>
      <c r="AO151" s="169"/>
    </row>
    <row r="152" spans="25:41" s="174" customFormat="1" ht="51" customHeight="1" x14ac:dyDescent="0.2">
      <c r="Y152" s="169"/>
      <c r="Z152" s="169"/>
      <c r="AC152" s="169"/>
      <c r="AD152" s="169"/>
      <c r="AE152" s="169"/>
      <c r="AH152" s="169"/>
      <c r="AI152" s="169"/>
      <c r="AJ152" s="169"/>
      <c r="AM152" s="169"/>
      <c r="AN152" s="169"/>
      <c r="AO152" s="169"/>
    </row>
    <row r="153" spans="25:41" s="174" customFormat="1" ht="51" customHeight="1" x14ac:dyDescent="0.2">
      <c r="Y153" s="169"/>
      <c r="Z153" s="169"/>
      <c r="AC153" s="169"/>
      <c r="AD153" s="169"/>
      <c r="AE153" s="169"/>
      <c r="AH153" s="169"/>
      <c r="AI153" s="169"/>
      <c r="AJ153" s="169"/>
      <c r="AM153" s="169"/>
      <c r="AN153" s="169"/>
      <c r="AO153" s="169"/>
    </row>
    <row r="154" spans="25:41" s="174" customFormat="1" ht="51" customHeight="1" x14ac:dyDescent="0.2">
      <c r="Y154" s="169"/>
      <c r="Z154" s="169"/>
      <c r="AC154" s="169"/>
      <c r="AD154" s="169"/>
      <c r="AE154" s="169"/>
      <c r="AH154" s="169"/>
      <c r="AI154" s="169"/>
      <c r="AJ154" s="169"/>
      <c r="AM154" s="169"/>
      <c r="AN154" s="169"/>
      <c r="AO154" s="169"/>
    </row>
    <row r="155" spans="25:41" s="174" customFormat="1" ht="51" customHeight="1" x14ac:dyDescent="0.2">
      <c r="Y155" s="169"/>
      <c r="Z155" s="169"/>
      <c r="AC155" s="169"/>
      <c r="AD155" s="169"/>
      <c r="AE155" s="169"/>
      <c r="AH155" s="169"/>
      <c r="AI155" s="169"/>
      <c r="AJ155" s="169"/>
      <c r="AM155" s="169"/>
      <c r="AN155" s="169"/>
      <c r="AO155" s="169"/>
    </row>
    <row r="156" spans="25:41" s="174" customFormat="1" ht="51" customHeight="1" x14ac:dyDescent="0.2">
      <c r="Y156" s="169"/>
      <c r="Z156" s="169"/>
      <c r="AC156" s="169"/>
      <c r="AD156" s="169"/>
      <c r="AE156" s="169"/>
      <c r="AH156" s="169"/>
      <c r="AI156" s="169"/>
      <c r="AJ156" s="169"/>
      <c r="AM156" s="169"/>
      <c r="AN156" s="169"/>
      <c r="AO156" s="169"/>
    </row>
    <row r="157" spans="25:41" s="174" customFormat="1" ht="51" customHeight="1" x14ac:dyDescent="0.2">
      <c r="Y157" s="169"/>
      <c r="Z157" s="169"/>
      <c r="AC157" s="169"/>
      <c r="AD157" s="169"/>
      <c r="AE157" s="169"/>
      <c r="AH157" s="169"/>
      <c r="AI157" s="169"/>
      <c r="AJ157" s="169"/>
      <c r="AM157" s="169"/>
      <c r="AN157" s="169"/>
      <c r="AO157" s="169"/>
    </row>
    <row r="158" spans="25:41" s="174" customFormat="1" ht="51" customHeight="1" x14ac:dyDescent="0.2">
      <c r="Y158" s="169"/>
      <c r="Z158" s="169"/>
      <c r="AC158" s="169"/>
      <c r="AD158" s="169"/>
      <c r="AE158" s="169"/>
      <c r="AH158" s="169"/>
      <c r="AI158" s="169"/>
      <c r="AJ158" s="169"/>
      <c r="AM158" s="169"/>
      <c r="AN158" s="169"/>
      <c r="AO158" s="169"/>
    </row>
    <row r="159" spans="25:41" s="174" customFormat="1" ht="51" customHeight="1" x14ac:dyDescent="0.2">
      <c r="Y159" s="169"/>
      <c r="Z159" s="169"/>
      <c r="AC159" s="169"/>
      <c r="AD159" s="169"/>
      <c r="AE159" s="169"/>
      <c r="AH159" s="169"/>
      <c r="AI159" s="169"/>
      <c r="AJ159" s="169"/>
      <c r="AM159" s="169"/>
      <c r="AN159" s="169"/>
      <c r="AO159" s="169"/>
    </row>
    <row r="160" spans="25:41" s="174" customFormat="1" ht="51" customHeight="1" x14ac:dyDescent="0.2">
      <c r="Y160" s="169"/>
      <c r="Z160" s="169"/>
      <c r="AC160" s="169"/>
      <c r="AD160" s="169"/>
      <c r="AE160" s="169"/>
      <c r="AH160" s="169"/>
      <c r="AI160" s="169"/>
      <c r="AJ160" s="169"/>
      <c r="AM160" s="169"/>
      <c r="AN160" s="169"/>
      <c r="AO160" s="169"/>
    </row>
    <row r="161" spans="25:41" s="174" customFormat="1" ht="51" customHeight="1" x14ac:dyDescent="0.2">
      <c r="Y161" s="169"/>
      <c r="Z161" s="169"/>
      <c r="AC161" s="169"/>
      <c r="AD161" s="169"/>
      <c r="AE161" s="169"/>
      <c r="AH161" s="169"/>
      <c r="AI161" s="169"/>
      <c r="AJ161" s="169"/>
      <c r="AM161" s="169"/>
      <c r="AN161" s="169"/>
      <c r="AO161" s="169"/>
    </row>
    <row r="162" spans="25:41" s="174" customFormat="1" ht="51" customHeight="1" x14ac:dyDescent="0.2">
      <c r="Y162" s="169"/>
      <c r="Z162" s="169"/>
      <c r="AC162" s="169"/>
      <c r="AD162" s="169"/>
      <c r="AE162" s="169"/>
      <c r="AH162" s="169"/>
      <c r="AI162" s="169"/>
      <c r="AJ162" s="169"/>
      <c r="AM162" s="169"/>
      <c r="AN162" s="169"/>
      <c r="AO162" s="169"/>
    </row>
    <row r="163" spans="25:41" s="174" customFormat="1" ht="51" customHeight="1" x14ac:dyDescent="0.2">
      <c r="Y163" s="169"/>
      <c r="Z163" s="169"/>
      <c r="AC163" s="169"/>
      <c r="AD163" s="169"/>
      <c r="AE163" s="169"/>
      <c r="AH163" s="169"/>
      <c r="AI163" s="169"/>
      <c r="AJ163" s="169"/>
      <c r="AM163" s="169"/>
      <c r="AN163" s="169"/>
      <c r="AO163" s="169"/>
    </row>
    <row r="164" spans="25:41" s="174" customFormat="1" ht="51" customHeight="1" x14ac:dyDescent="0.2">
      <c r="Y164" s="169"/>
      <c r="Z164" s="169"/>
      <c r="AC164" s="169"/>
      <c r="AD164" s="169"/>
      <c r="AE164" s="169"/>
      <c r="AH164" s="169"/>
      <c r="AI164" s="169"/>
      <c r="AJ164" s="169"/>
      <c r="AM164" s="169"/>
      <c r="AN164" s="169"/>
      <c r="AO164" s="169"/>
    </row>
    <row r="165" spans="25:41" s="174" customFormat="1" ht="51" customHeight="1" x14ac:dyDescent="0.2">
      <c r="Y165" s="169"/>
      <c r="Z165" s="169"/>
      <c r="AC165" s="169"/>
      <c r="AD165" s="169"/>
      <c r="AE165" s="169"/>
      <c r="AH165" s="169"/>
      <c r="AI165" s="169"/>
      <c r="AJ165" s="169"/>
      <c r="AM165" s="169"/>
      <c r="AN165" s="169"/>
      <c r="AO165" s="169"/>
    </row>
    <row r="166" spans="25:41" s="174" customFormat="1" ht="51" customHeight="1" x14ac:dyDescent="0.2">
      <c r="Y166" s="169"/>
      <c r="Z166" s="169"/>
      <c r="AC166" s="169"/>
      <c r="AD166" s="169"/>
      <c r="AE166" s="169"/>
      <c r="AH166" s="169"/>
      <c r="AI166" s="169"/>
      <c r="AJ166" s="169"/>
      <c r="AM166" s="169"/>
      <c r="AN166" s="169"/>
      <c r="AO166" s="169"/>
    </row>
    <row r="167" spans="25:41" s="174" customFormat="1" ht="51" customHeight="1" x14ac:dyDescent="0.2">
      <c r="Y167" s="169"/>
      <c r="Z167" s="169"/>
      <c r="AC167" s="169"/>
      <c r="AD167" s="169"/>
      <c r="AE167" s="169"/>
      <c r="AH167" s="169"/>
      <c r="AI167" s="169"/>
      <c r="AJ167" s="169"/>
      <c r="AM167" s="169"/>
      <c r="AN167" s="169"/>
      <c r="AO167" s="169"/>
    </row>
    <row r="168" spans="25:41" s="174" customFormat="1" ht="51" customHeight="1" x14ac:dyDescent="0.2">
      <c r="Y168" s="169"/>
      <c r="Z168" s="169"/>
      <c r="AC168" s="169"/>
      <c r="AD168" s="169"/>
      <c r="AE168" s="169"/>
      <c r="AH168" s="169"/>
      <c r="AI168" s="169"/>
      <c r="AJ168" s="169"/>
      <c r="AM168" s="169"/>
      <c r="AN168" s="169"/>
      <c r="AO168" s="169"/>
    </row>
    <row r="169" spans="25:41" s="174" customFormat="1" ht="51" customHeight="1" x14ac:dyDescent="0.2">
      <c r="Y169" s="169"/>
      <c r="Z169" s="169"/>
      <c r="AC169" s="169"/>
      <c r="AD169" s="169"/>
      <c r="AE169" s="169"/>
      <c r="AH169" s="169"/>
      <c r="AI169" s="169"/>
      <c r="AJ169" s="169"/>
      <c r="AM169" s="169"/>
      <c r="AN169" s="169"/>
      <c r="AO169" s="169"/>
    </row>
    <row r="170" spans="25:41" s="174" customFormat="1" ht="51" customHeight="1" x14ac:dyDescent="0.2">
      <c r="Y170" s="169"/>
      <c r="Z170" s="169"/>
      <c r="AC170" s="169"/>
      <c r="AD170" s="169"/>
      <c r="AE170" s="169"/>
      <c r="AH170" s="169"/>
      <c r="AI170" s="169"/>
      <c r="AJ170" s="169"/>
      <c r="AM170" s="169"/>
      <c r="AN170" s="169"/>
      <c r="AO170" s="169"/>
    </row>
    <row r="171" spans="25:41" s="174" customFormat="1" ht="51" customHeight="1" x14ac:dyDescent="0.2">
      <c r="Y171" s="169"/>
      <c r="Z171" s="169"/>
      <c r="AC171" s="169"/>
      <c r="AD171" s="169"/>
      <c r="AE171" s="169"/>
      <c r="AH171" s="169"/>
      <c r="AI171" s="169"/>
      <c r="AJ171" s="169"/>
      <c r="AM171" s="169"/>
      <c r="AN171" s="169"/>
      <c r="AO171" s="169"/>
    </row>
    <row r="172" spans="25:41" s="174" customFormat="1" ht="51" customHeight="1" x14ac:dyDescent="0.2">
      <c r="Y172" s="169"/>
      <c r="Z172" s="169"/>
      <c r="AC172" s="169"/>
      <c r="AD172" s="169"/>
      <c r="AE172" s="169"/>
      <c r="AH172" s="169"/>
      <c r="AI172" s="169"/>
      <c r="AJ172" s="169"/>
      <c r="AM172" s="169"/>
      <c r="AN172" s="169"/>
      <c r="AO172" s="169"/>
    </row>
    <row r="173" spans="25:41" s="174" customFormat="1" ht="51" customHeight="1" x14ac:dyDescent="0.2">
      <c r="Y173" s="169"/>
      <c r="Z173" s="169"/>
      <c r="AC173" s="169"/>
      <c r="AD173" s="169"/>
      <c r="AE173" s="169"/>
      <c r="AH173" s="169"/>
      <c r="AI173" s="169"/>
      <c r="AJ173" s="169"/>
      <c r="AM173" s="169"/>
      <c r="AN173" s="169"/>
      <c r="AO173" s="169"/>
    </row>
    <row r="174" spans="25:41" s="174" customFormat="1" ht="51" customHeight="1" x14ac:dyDescent="0.2">
      <c r="Y174" s="169"/>
      <c r="Z174" s="169"/>
      <c r="AC174" s="169"/>
      <c r="AD174" s="169"/>
      <c r="AE174" s="169"/>
      <c r="AH174" s="169"/>
      <c r="AI174" s="169"/>
      <c r="AJ174" s="169"/>
      <c r="AM174" s="169"/>
      <c r="AN174" s="169"/>
      <c r="AO174" s="169"/>
    </row>
    <row r="175" spans="25:41" s="174" customFormat="1" ht="51" customHeight="1" x14ac:dyDescent="0.2">
      <c r="Y175" s="169"/>
      <c r="Z175" s="169"/>
      <c r="AC175" s="169"/>
      <c r="AD175" s="169"/>
      <c r="AE175" s="169"/>
      <c r="AH175" s="169"/>
      <c r="AI175" s="169"/>
      <c r="AJ175" s="169"/>
      <c r="AM175" s="169"/>
      <c r="AN175" s="169"/>
      <c r="AO175" s="169"/>
    </row>
    <row r="176" spans="25:41" s="174" customFormat="1" ht="51" customHeight="1" x14ac:dyDescent="0.2">
      <c r="Y176" s="169"/>
      <c r="Z176" s="169"/>
      <c r="AC176" s="169"/>
      <c r="AD176" s="169"/>
      <c r="AE176" s="169"/>
      <c r="AH176" s="169"/>
      <c r="AI176" s="169"/>
      <c r="AJ176" s="169"/>
      <c r="AM176" s="169"/>
      <c r="AN176" s="169"/>
      <c r="AO176" s="169"/>
    </row>
    <row r="177" spans="25:41" s="174" customFormat="1" ht="51" customHeight="1" x14ac:dyDescent="0.2">
      <c r="Y177" s="169"/>
      <c r="Z177" s="169"/>
      <c r="AC177" s="169"/>
      <c r="AD177" s="169"/>
      <c r="AE177" s="169"/>
      <c r="AH177" s="169"/>
      <c r="AI177" s="169"/>
      <c r="AJ177" s="169"/>
      <c r="AM177" s="169"/>
      <c r="AN177" s="169"/>
      <c r="AO177" s="169"/>
    </row>
    <row r="178" spans="25:41" s="174" customFormat="1" ht="51" customHeight="1" x14ac:dyDescent="0.2">
      <c r="Y178" s="169"/>
      <c r="Z178" s="169"/>
      <c r="AC178" s="169"/>
      <c r="AD178" s="169"/>
      <c r="AE178" s="169"/>
      <c r="AH178" s="169"/>
      <c r="AI178" s="169"/>
      <c r="AJ178" s="169"/>
      <c r="AM178" s="169"/>
      <c r="AN178" s="169"/>
      <c r="AO178" s="169"/>
    </row>
    <row r="179" spans="25:41" s="174" customFormat="1" ht="51" customHeight="1" x14ac:dyDescent="0.2">
      <c r="Y179" s="169"/>
      <c r="Z179" s="169"/>
      <c r="AC179" s="169"/>
      <c r="AD179" s="169"/>
      <c r="AE179" s="169"/>
      <c r="AH179" s="169"/>
      <c r="AI179" s="169"/>
      <c r="AJ179" s="169"/>
      <c r="AM179" s="169"/>
      <c r="AN179" s="169"/>
      <c r="AO179" s="169"/>
    </row>
    <row r="180" spans="25:41" s="174" customFormat="1" ht="51" customHeight="1" x14ac:dyDescent="0.2">
      <c r="Y180" s="169"/>
      <c r="Z180" s="169"/>
      <c r="AC180" s="169"/>
      <c r="AD180" s="169"/>
      <c r="AE180" s="169"/>
      <c r="AH180" s="169"/>
      <c r="AI180" s="169"/>
      <c r="AJ180" s="169"/>
      <c r="AM180" s="169"/>
      <c r="AN180" s="169"/>
      <c r="AO180" s="169"/>
    </row>
    <row r="181" spans="25:41" s="174" customFormat="1" ht="51" customHeight="1" x14ac:dyDescent="0.2">
      <c r="Y181" s="169"/>
      <c r="Z181" s="169"/>
      <c r="AC181" s="169"/>
      <c r="AD181" s="169"/>
      <c r="AE181" s="169"/>
      <c r="AH181" s="169"/>
      <c r="AI181" s="169"/>
      <c r="AJ181" s="169"/>
      <c r="AM181" s="169"/>
      <c r="AN181" s="169"/>
      <c r="AO181" s="169"/>
    </row>
    <row r="182" spans="25:41" s="174" customFormat="1" ht="51" customHeight="1" x14ac:dyDescent="0.2">
      <c r="Y182" s="169"/>
      <c r="Z182" s="169"/>
      <c r="AC182" s="169"/>
      <c r="AD182" s="169"/>
      <c r="AE182" s="169"/>
      <c r="AH182" s="169"/>
      <c r="AI182" s="169"/>
      <c r="AJ182" s="169"/>
      <c r="AM182" s="169"/>
      <c r="AN182" s="169"/>
      <c r="AO182" s="169"/>
    </row>
    <row r="183" spans="25:41" s="174" customFormat="1" ht="51" customHeight="1" x14ac:dyDescent="0.2">
      <c r="Y183" s="169"/>
      <c r="Z183" s="169"/>
      <c r="AC183" s="169"/>
      <c r="AD183" s="169"/>
      <c r="AE183" s="169"/>
      <c r="AH183" s="169"/>
      <c r="AI183" s="169"/>
      <c r="AJ183" s="169"/>
      <c r="AM183" s="169"/>
      <c r="AN183" s="169"/>
      <c r="AO183" s="169"/>
    </row>
    <row r="184" spans="25:41" s="174" customFormat="1" ht="51" customHeight="1" x14ac:dyDescent="0.2">
      <c r="Y184" s="169"/>
      <c r="Z184" s="169"/>
      <c r="AC184" s="169"/>
      <c r="AD184" s="169"/>
      <c r="AE184" s="169"/>
      <c r="AH184" s="169"/>
      <c r="AI184" s="169"/>
      <c r="AJ184" s="169"/>
      <c r="AM184" s="169"/>
      <c r="AN184" s="169"/>
      <c r="AO184" s="169"/>
    </row>
    <row r="185" spans="25:41" s="174" customFormat="1" ht="51" customHeight="1" x14ac:dyDescent="0.2">
      <c r="Y185" s="169"/>
      <c r="Z185" s="169"/>
      <c r="AC185" s="169"/>
      <c r="AD185" s="169"/>
      <c r="AE185" s="169"/>
      <c r="AH185" s="169"/>
      <c r="AI185" s="169"/>
      <c r="AJ185" s="169"/>
      <c r="AM185" s="169"/>
      <c r="AN185" s="169"/>
      <c r="AO185" s="169"/>
    </row>
    <row r="186" spans="25:41" s="174" customFormat="1" ht="51" customHeight="1" x14ac:dyDescent="0.2">
      <c r="Y186" s="169"/>
      <c r="Z186" s="169"/>
      <c r="AC186" s="169"/>
      <c r="AD186" s="169"/>
      <c r="AE186" s="169"/>
      <c r="AH186" s="169"/>
      <c r="AI186" s="169"/>
      <c r="AJ186" s="169"/>
      <c r="AM186" s="169"/>
      <c r="AN186" s="169"/>
      <c r="AO186" s="169"/>
    </row>
    <row r="187" spans="25:41" s="174" customFormat="1" ht="51" customHeight="1" x14ac:dyDescent="0.2">
      <c r="Y187" s="169"/>
      <c r="Z187" s="169"/>
      <c r="AC187" s="169"/>
      <c r="AD187" s="169"/>
      <c r="AE187" s="169"/>
      <c r="AH187" s="169"/>
      <c r="AI187" s="169"/>
      <c r="AJ187" s="169"/>
      <c r="AM187" s="169"/>
      <c r="AN187" s="169"/>
      <c r="AO187" s="169"/>
    </row>
    <row r="188" spans="25:41" s="174" customFormat="1" ht="51" customHeight="1" x14ac:dyDescent="0.2">
      <c r="Y188" s="169"/>
      <c r="Z188" s="169"/>
      <c r="AC188" s="169"/>
      <c r="AD188" s="169"/>
      <c r="AE188" s="169"/>
      <c r="AH188" s="169"/>
      <c r="AI188" s="169"/>
      <c r="AJ188" s="169"/>
      <c r="AM188" s="169"/>
      <c r="AN188" s="169"/>
      <c r="AO188" s="169"/>
    </row>
    <row r="189" spans="25:41" s="174" customFormat="1" ht="51" customHeight="1" x14ac:dyDescent="0.2">
      <c r="Y189" s="169"/>
      <c r="Z189" s="169"/>
      <c r="AC189" s="169"/>
      <c r="AD189" s="169"/>
      <c r="AE189" s="169"/>
      <c r="AH189" s="169"/>
      <c r="AI189" s="169"/>
      <c r="AJ189" s="169"/>
      <c r="AM189" s="169"/>
      <c r="AN189" s="169"/>
      <c r="AO189" s="169"/>
    </row>
    <row r="190" spans="25:41" s="174" customFormat="1" ht="51" customHeight="1" x14ac:dyDescent="0.2">
      <c r="Y190" s="169"/>
      <c r="Z190" s="169"/>
      <c r="AC190" s="169"/>
      <c r="AD190" s="169"/>
      <c r="AE190" s="169"/>
      <c r="AH190" s="169"/>
      <c r="AI190" s="169"/>
      <c r="AJ190" s="169"/>
      <c r="AM190" s="169"/>
      <c r="AN190" s="169"/>
      <c r="AO190" s="169"/>
    </row>
    <row r="191" spans="25:41" s="174" customFormat="1" ht="51" customHeight="1" x14ac:dyDescent="0.2">
      <c r="Y191" s="169"/>
      <c r="Z191" s="169"/>
      <c r="AC191" s="169"/>
      <c r="AD191" s="169"/>
      <c r="AE191" s="169"/>
      <c r="AH191" s="169"/>
      <c r="AI191" s="169"/>
      <c r="AJ191" s="169"/>
      <c r="AM191" s="169"/>
      <c r="AN191" s="169"/>
      <c r="AO191" s="169"/>
    </row>
    <row r="192" spans="25:41" s="174" customFormat="1" ht="51" customHeight="1" x14ac:dyDescent="0.2">
      <c r="Y192" s="169"/>
      <c r="Z192" s="169"/>
      <c r="AC192" s="169"/>
      <c r="AD192" s="169"/>
      <c r="AE192" s="169"/>
      <c r="AH192" s="169"/>
      <c r="AI192" s="169"/>
      <c r="AJ192" s="169"/>
      <c r="AM192" s="169"/>
      <c r="AN192" s="169"/>
      <c r="AO192" s="169"/>
    </row>
    <row r="193" spans="25:41" s="174" customFormat="1" ht="51" customHeight="1" x14ac:dyDescent="0.2">
      <c r="Y193" s="169"/>
      <c r="Z193" s="169"/>
      <c r="AC193" s="169"/>
      <c r="AD193" s="169"/>
      <c r="AE193" s="169"/>
      <c r="AH193" s="169"/>
      <c r="AI193" s="169"/>
      <c r="AJ193" s="169"/>
      <c r="AM193" s="169"/>
      <c r="AN193" s="169"/>
      <c r="AO193" s="169"/>
    </row>
    <row r="194" spans="25:41" s="174" customFormat="1" ht="51" customHeight="1" x14ac:dyDescent="0.2">
      <c r="Y194" s="169"/>
      <c r="Z194" s="169"/>
      <c r="AC194" s="169"/>
      <c r="AD194" s="169"/>
      <c r="AE194" s="169"/>
      <c r="AH194" s="169"/>
      <c r="AI194" s="169"/>
      <c r="AJ194" s="169"/>
      <c r="AM194" s="169"/>
      <c r="AN194" s="169"/>
      <c r="AO194" s="169"/>
    </row>
    <row r="195" spans="25:41" s="174" customFormat="1" ht="51" customHeight="1" x14ac:dyDescent="0.2">
      <c r="Y195" s="169"/>
      <c r="Z195" s="169"/>
      <c r="AC195" s="169"/>
      <c r="AD195" s="169"/>
      <c r="AE195" s="169"/>
      <c r="AH195" s="169"/>
      <c r="AI195" s="169"/>
      <c r="AJ195" s="169"/>
      <c r="AM195" s="169"/>
      <c r="AN195" s="169"/>
      <c r="AO195" s="169"/>
    </row>
    <row r="196" spans="25:41" s="174" customFormat="1" ht="51" customHeight="1" x14ac:dyDescent="0.2">
      <c r="Y196" s="169"/>
      <c r="Z196" s="169"/>
      <c r="AC196" s="169"/>
      <c r="AD196" s="169"/>
      <c r="AE196" s="169"/>
      <c r="AH196" s="169"/>
      <c r="AI196" s="169"/>
      <c r="AJ196" s="169"/>
      <c r="AM196" s="169"/>
      <c r="AN196" s="169"/>
      <c r="AO196" s="169"/>
    </row>
    <row r="197" spans="25:41" s="174" customFormat="1" ht="51" customHeight="1" x14ac:dyDescent="0.2">
      <c r="Y197" s="169"/>
      <c r="Z197" s="169"/>
      <c r="AC197" s="169"/>
      <c r="AD197" s="169"/>
      <c r="AE197" s="169"/>
      <c r="AH197" s="169"/>
      <c r="AI197" s="169"/>
      <c r="AJ197" s="169"/>
      <c r="AM197" s="169"/>
      <c r="AN197" s="169"/>
      <c r="AO197" s="169"/>
    </row>
    <row r="198" spans="25:41" s="174" customFormat="1" ht="51" customHeight="1" x14ac:dyDescent="0.2">
      <c r="Y198" s="169"/>
      <c r="Z198" s="169"/>
      <c r="AC198" s="169"/>
      <c r="AD198" s="169"/>
      <c r="AE198" s="169"/>
      <c r="AH198" s="169"/>
      <c r="AI198" s="169"/>
      <c r="AJ198" s="169"/>
      <c r="AM198" s="169"/>
      <c r="AN198" s="169"/>
      <c r="AO198" s="169"/>
    </row>
    <row r="199" spans="25:41" s="174" customFormat="1" ht="51" customHeight="1" x14ac:dyDescent="0.2">
      <c r="Y199" s="169"/>
      <c r="Z199" s="169"/>
      <c r="AC199" s="169"/>
      <c r="AD199" s="169"/>
      <c r="AE199" s="169"/>
      <c r="AH199" s="169"/>
      <c r="AI199" s="169"/>
      <c r="AJ199" s="169"/>
      <c r="AM199" s="169"/>
      <c r="AN199" s="169"/>
      <c r="AO199" s="169"/>
    </row>
    <row r="200" spans="25:41" s="174" customFormat="1" ht="51" customHeight="1" x14ac:dyDescent="0.2">
      <c r="Y200" s="169"/>
      <c r="Z200" s="169"/>
      <c r="AC200" s="169"/>
      <c r="AD200" s="169"/>
      <c r="AE200" s="169"/>
      <c r="AH200" s="169"/>
      <c r="AI200" s="169"/>
      <c r="AJ200" s="169"/>
      <c r="AM200" s="169"/>
      <c r="AN200" s="169"/>
      <c r="AO200" s="169"/>
    </row>
    <row r="201" spans="25:41" s="174" customFormat="1" ht="51" customHeight="1" x14ac:dyDescent="0.2">
      <c r="Y201" s="169"/>
      <c r="Z201" s="169"/>
      <c r="AC201" s="169"/>
      <c r="AD201" s="169"/>
      <c r="AE201" s="169"/>
      <c r="AH201" s="169"/>
      <c r="AI201" s="169"/>
      <c r="AJ201" s="169"/>
      <c r="AM201" s="169"/>
      <c r="AN201" s="169"/>
      <c r="AO201" s="169"/>
    </row>
    <row r="202" spans="25:41" s="174" customFormat="1" ht="51" customHeight="1" x14ac:dyDescent="0.2">
      <c r="Y202" s="169"/>
      <c r="Z202" s="169"/>
      <c r="AC202" s="169"/>
      <c r="AD202" s="169"/>
      <c r="AE202" s="169"/>
      <c r="AH202" s="169"/>
      <c r="AI202" s="169"/>
      <c r="AJ202" s="169"/>
      <c r="AM202" s="169"/>
      <c r="AN202" s="169"/>
      <c r="AO202" s="169"/>
    </row>
    <row r="203" spans="25:41" s="174" customFormat="1" ht="51" customHeight="1" x14ac:dyDescent="0.2">
      <c r="Y203" s="169"/>
      <c r="Z203" s="169"/>
      <c r="AC203" s="169"/>
      <c r="AD203" s="169"/>
      <c r="AE203" s="169"/>
      <c r="AH203" s="169"/>
      <c r="AI203" s="169"/>
      <c r="AJ203" s="169"/>
      <c r="AM203" s="169"/>
      <c r="AN203" s="169"/>
      <c r="AO203" s="169"/>
    </row>
    <row r="204" spans="25:41" s="174" customFormat="1" ht="51" customHeight="1" x14ac:dyDescent="0.2">
      <c r="Y204" s="169"/>
      <c r="Z204" s="169"/>
      <c r="AC204" s="169"/>
      <c r="AD204" s="169"/>
      <c r="AE204" s="169"/>
      <c r="AH204" s="169"/>
      <c r="AI204" s="169"/>
      <c r="AJ204" s="169"/>
      <c r="AM204" s="169"/>
      <c r="AN204" s="169"/>
      <c r="AO204" s="169"/>
    </row>
  </sheetData>
  <sheetProtection algorithmName="SHA-512" hashValue="i9HxHWf2YwUl51E+OOylkZzLfxF8z1hyNchNefiaeEwTQbKhrxpEAapXpT1dEZuXCagLjvkfGHhgg3Nb4muewA==" saltValue="FDpnz6n4kKUYHTf8WD94tg==" spinCount="100000" sheet="1" objects="1" scenarios="1" selectLockedCells="1" selectUnlockedCells="1"/>
  <autoFilter ref="A8:BA67" xr:uid="{00000000-0009-0000-0000-000000000000}">
    <filterColumn colId="6" showButton="0"/>
    <filterColumn colId="7" showButton="0"/>
    <filterColumn colId="8" showButton="0"/>
    <filterColumn colId="9" showButton="0"/>
    <filterColumn colId="10" showButton="0"/>
    <filterColumn colId="11" showButton="0"/>
    <filterColumn colId="13" showButton="0"/>
    <filterColumn colId="14" showButton="0"/>
    <filterColumn colId="15" showButton="0"/>
    <filterColumn colId="16"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6" showButton="0"/>
    <filterColumn colId="48" showButton="0"/>
    <filterColumn colId="49" showButton="0"/>
    <filterColumn colId="50" showButton="0"/>
    <filterColumn colId="51" showButton="0"/>
  </autoFilter>
  <sortState xmlns:xlrd2="http://schemas.microsoft.com/office/spreadsheetml/2017/richdata2" ref="A11:BA70">
    <sortCondition ref="M1048538"/>
  </sortState>
  <dataConsolidate/>
  <mergeCells count="632">
    <mergeCell ref="F11:F13"/>
    <mergeCell ref="E11:E13"/>
    <mergeCell ref="D11:D13"/>
    <mergeCell ref="C11:C13"/>
    <mergeCell ref="B11:B13"/>
    <mergeCell ref="A11:A13"/>
    <mergeCell ref="AS11:AS13"/>
    <mergeCell ref="AQ11:AQ13"/>
    <mergeCell ref="AM11:AM13"/>
    <mergeCell ref="AI11:AI13"/>
    <mergeCell ref="AH11:AH13"/>
    <mergeCell ref="AC11:AC13"/>
    <mergeCell ref="L11:L13"/>
    <mergeCell ref="K11:K13"/>
    <mergeCell ref="J11:J13"/>
    <mergeCell ref="V11:V13"/>
    <mergeCell ref="AU11:AU13"/>
    <mergeCell ref="AU14:AU16"/>
    <mergeCell ref="AV11:AV13"/>
    <mergeCell ref="AV14:AV16"/>
    <mergeCell ref="AR11:AR13"/>
    <mergeCell ref="AR14:AR16"/>
    <mergeCell ref="AT11:AT13"/>
    <mergeCell ref="AT14:AT16"/>
    <mergeCell ref="M11:M13"/>
    <mergeCell ref="M14:M16"/>
    <mergeCell ref="O14:O16"/>
    <mergeCell ref="P14:P16"/>
    <mergeCell ref="N11:N13"/>
    <mergeCell ref="O11:O13"/>
    <mergeCell ref="P11:P13"/>
    <mergeCell ref="N14:N16"/>
    <mergeCell ref="Q11:Q13"/>
    <mergeCell ref="Q14:Q16"/>
    <mergeCell ref="X11:X13"/>
    <mergeCell ref="Y11:Y13"/>
    <mergeCell ref="X14:X16"/>
    <mergeCell ref="R11:R13"/>
    <mergeCell ref="R14:R16"/>
    <mergeCell ref="U11:U13"/>
    <mergeCell ref="AT29:AT31"/>
    <mergeCell ref="K14:K16"/>
    <mergeCell ref="L14:L16"/>
    <mergeCell ref="J14:J16"/>
    <mergeCell ref="A14:A16"/>
    <mergeCell ref="B14:B16"/>
    <mergeCell ref="C14:C16"/>
    <mergeCell ref="D14:D16"/>
    <mergeCell ref="E14:E16"/>
    <mergeCell ref="F14:F16"/>
    <mergeCell ref="A29:A31"/>
    <mergeCell ref="B29:B31"/>
    <mergeCell ref="C29:C31"/>
    <mergeCell ref="D29:D31"/>
    <mergeCell ref="E29:E31"/>
    <mergeCell ref="F29:F31"/>
    <mergeCell ref="J29:J31"/>
    <mergeCell ref="K29:K31"/>
    <mergeCell ref="L29:L31"/>
    <mergeCell ref="M29:M31"/>
    <mergeCell ref="N29:N31"/>
    <mergeCell ref="O29:O31"/>
    <mergeCell ref="P29:P31"/>
    <mergeCell ref="Q29:Q31"/>
    <mergeCell ref="AU29:AU31"/>
    <mergeCell ref="AV29:AV31"/>
    <mergeCell ref="AC35:AC37"/>
    <mergeCell ref="AD35:AD37"/>
    <mergeCell ref="AH35:AH37"/>
    <mergeCell ref="AI35:AI37"/>
    <mergeCell ref="AM35:AM37"/>
    <mergeCell ref="AN35:AN37"/>
    <mergeCell ref="AQ35:AQ37"/>
    <mergeCell ref="AR35:AR37"/>
    <mergeCell ref="AS35:AS37"/>
    <mergeCell ref="AT35:AT37"/>
    <mergeCell ref="AU35:AU37"/>
    <mergeCell ref="AV35:AV37"/>
    <mergeCell ref="AQ32:AQ34"/>
    <mergeCell ref="AR32:AR34"/>
    <mergeCell ref="AS32:AS34"/>
    <mergeCell ref="AT32:AT34"/>
    <mergeCell ref="AU32:AU34"/>
    <mergeCell ref="AV32:AV34"/>
    <mergeCell ref="AD29:AD31"/>
    <mergeCell ref="AH29:AH31"/>
    <mergeCell ref="AI29:AI31"/>
    <mergeCell ref="AM29:AM31"/>
    <mergeCell ref="AH32:AH34"/>
    <mergeCell ref="AI32:AI34"/>
    <mergeCell ref="AM32:AM34"/>
    <mergeCell ref="AN32:AN34"/>
    <mergeCell ref="AN29:AN31"/>
    <mergeCell ref="R35:R37"/>
    <mergeCell ref="U35:U37"/>
    <mergeCell ref="V35:V37"/>
    <mergeCell ref="X35:X37"/>
    <mergeCell ref="Y35:Y37"/>
    <mergeCell ref="R29:R31"/>
    <mergeCell ref="U29:U31"/>
    <mergeCell ref="V29:V31"/>
    <mergeCell ref="X29:X31"/>
    <mergeCell ref="Y29:Y31"/>
    <mergeCell ref="AC29:AC31"/>
    <mergeCell ref="Y32:Y34"/>
    <mergeCell ref="AC32:AC34"/>
    <mergeCell ref="AD32:AD34"/>
    <mergeCell ref="A35:A37"/>
    <mergeCell ref="B35:B37"/>
    <mergeCell ref="C35:C37"/>
    <mergeCell ref="D35:D37"/>
    <mergeCell ref="E35:E37"/>
    <mergeCell ref="F35:F37"/>
    <mergeCell ref="J35:J37"/>
    <mergeCell ref="K35:K37"/>
    <mergeCell ref="L35:L37"/>
    <mergeCell ref="A32:A34"/>
    <mergeCell ref="B32:B34"/>
    <mergeCell ref="C32:C34"/>
    <mergeCell ref="D32:D34"/>
    <mergeCell ref="E32:E34"/>
    <mergeCell ref="F32:F34"/>
    <mergeCell ref="J32:J34"/>
    <mergeCell ref="K32:K34"/>
    <mergeCell ref="L32:L34"/>
    <mergeCell ref="M32:M34"/>
    <mergeCell ref="N32:N34"/>
    <mergeCell ref="O32:O34"/>
    <mergeCell ref="P32:P34"/>
    <mergeCell ref="Q32:Q34"/>
    <mergeCell ref="R32:R34"/>
    <mergeCell ref="U32:U34"/>
    <mergeCell ref="V32:V34"/>
    <mergeCell ref="X32:X34"/>
    <mergeCell ref="M35:M37"/>
    <mergeCell ref="N35:N37"/>
    <mergeCell ref="O35:O37"/>
    <mergeCell ref="P35:P37"/>
    <mergeCell ref="Q35:Q37"/>
    <mergeCell ref="AU62:AU64"/>
    <mergeCell ref="AV62:AV64"/>
    <mergeCell ref="A62:A64"/>
    <mergeCell ref="B62:B64"/>
    <mergeCell ref="C62:C64"/>
    <mergeCell ref="D62:D64"/>
    <mergeCell ref="E62:E64"/>
    <mergeCell ref="F62:F64"/>
    <mergeCell ref="J62:J64"/>
    <mergeCell ref="K62:K64"/>
    <mergeCell ref="L62:L64"/>
    <mergeCell ref="M62:M64"/>
    <mergeCell ref="N62:N64"/>
    <mergeCell ref="O62:O64"/>
    <mergeCell ref="P62:P64"/>
    <mergeCell ref="Q62:Q64"/>
    <mergeCell ref="R62:R64"/>
    <mergeCell ref="U62:U64"/>
    <mergeCell ref="V62:V64"/>
    <mergeCell ref="X62:X64"/>
    <mergeCell ref="Y62:Y64"/>
    <mergeCell ref="AC62:AC64"/>
    <mergeCell ref="AD62:AD64"/>
    <mergeCell ref="AH62:AH64"/>
    <mergeCell ref="AQ62:AQ64"/>
    <mergeCell ref="AR62:AR64"/>
    <mergeCell ref="AS62:AS64"/>
    <mergeCell ref="AT62:AT64"/>
    <mergeCell ref="AU47:AU49"/>
    <mergeCell ref="AV47:AV49"/>
    <mergeCell ref="AU56:AU58"/>
    <mergeCell ref="AV56:AV58"/>
    <mergeCell ref="AS53:AS55"/>
    <mergeCell ref="AT53:AT55"/>
    <mergeCell ref="AH47:AH49"/>
    <mergeCell ref="AI47:AI49"/>
    <mergeCell ref="AM47:AM49"/>
    <mergeCell ref="AN47:AN49"/>
    <mergeCell ref="AQ47:AQ49"/>
    <mergeCell ref="AR47:AR49"/>
    <mergeCell ref="AS47:AS49"/>
    <mergeCell ref="AT47:AT49"/>
    <mergeCell ref="AT56:AT58"/>
    <mergeCell ref="AR44:AR46"/>
    <mergeCell ref="AS44:AS46"/>
    <mergeCell ref="AT44:AT46"/>
    <mergeCell ref="AI59:AI61"/>
    <mergeCell ref="AM59:AM61"/>
    <mergeCell ref="AN59:AN61"/>
    <mergeCell ref="AQ59:AQ61"/>
    <mergeCell ref="AR59:AR61"/>
    <mergeCell ref="AS59:AS61"/>
    <mergeCell ref="AT59:AT61"/>
    <mergeCell ref="AU44:AU46"/>
    <mergeCell ref="AV44:AV46"/>
    <mergeCell ref="A47:A49"/>
    <mergeCell ref="B47:B49"/>
    <mergeCell ref="C47:C49"/>
    <mergeCell ref="D47:D49"/>
    <mergeCell ref="E47:E49"/>
    <mergeCell ref="F47:F49"/>
    <mergeCell ref="J47:J49"/>
    <mergeCell ref="K47:K49"/>
    <mergeCell ref="L47:L49"/>
    <mergeCell ref="M47:M49"/>
    <mergeCell ref="N47:N49"/>
    <mergeCell ref="O47:O49"/>
    <mergeCell ref="P47:P49"/>
    <mergeCell ref="Q47:Q49"/>
    <mergeCell ref="R47:R49"/>
    <mergeCell ref="U47:U49"/>
    <mergeCell ref="V47:V49"/>
    <mergeCell ref="X47:X49"/>
    <mergeCell ref="M44:M46"/>
    <mergeCell ref="N44:N46"/>
    <mergeCell ref="O44:O46"/>
    <mergeCell ref="P44:P46"/>
    <mergeCell ref="Q44:Q46"/>
    <mergeCell ref="R44:R46"/>
    <mergeCell ref="U44:U46"/>
    <mergeCell ref="V44:V46"/>
    <mergeCell ref="X44:X46"/>
    <mergeCell ref="A44:A46"/>
    <mergeCell ref="B44:B46"/>
    <mergeCell ref="C44:C46"/>
    <mergeCell ref="D44:D46"/>
    <mergeCell ref="E44:E46"/>
    <mergeCell ref="F44:F46"/>
    <mergeCell ref="J44:J46"/>
    <mergeCell ref="K44:K46"/>
    <mergeCell ref="L44:L46"/>
    <mergeCell ref="AT23:AT25"/>
    <mergeCell ref="AU23:AU25"/>
    <mergeCell ref="AV23:AV25"/>
    <mergeCell ref="A23:A25"/>
    <mergeCell ref="B23:B25"/>
    <mergeCell ref="C23:C25"/>
    <mergeCell ref="D23:D25"/>
    <mergeCell ref="E23:E25"/>
    <mergeCell ref="F23:F25"/>
    <mergeCell ref="J23:J25"/>
    <mergeCell ref="K23:K25"/>
    <mergeCell ref="L23:L25"/>
    <mergeCell ref="M23:M25"/>
    <mergeCell ref="N23:N25"/>
    <mergeCell ref="O23:O25"/>
    <mergeCell ref="P23:P25"/>
    <mergeCell ref="Q23:Q25"/>
    <mergeCell ref="R23:R25"/>
    <mergeCell ref="U23:U25"/>
    <mergeCell ref="V23:V25"/>
    <mergeCell ref="X23:X25"/>
    <mergeCell ref="Y23:Y25"/>
    <mergeCell ref="AC23:AC25"/>
    <mergeCell ref="AD23:AD25"/>
    <mergeCell ref="AH23:AH25"/>
    <mergeCell ref="AI23:AI25"/>
    <mergeCell ref="AM23:AM25"/>
    <mergeCell ref="AN23:AN25"/>
    <mergeCell ref="AQ23:AQ25"/>
    <mergeCell ref="AR23:AR25"/>
    <mergeCell ref="AS23:AS25"/>
    <mergeCell ref="AN56:AN58"/>
    <mergeCell ref="AQ56:AQ58"/>
    <mergeCell ref="AR56:AR58"/>
    <mergeCell ref="AS56:AS58"/>
    <mergeCell ref="AI56:AI58"/>
    <mergeCell ref="AM56:AM58"/>
    <mergeCell ref="AR41:AR43"/>
    <mergeCell ref="AS41:AS43"/>
    <mergeCell ref="AM38:AM40"/>
    <mergeCell ref="AN38:AN40"/>
    <mergeCell ref="AQ38:AQ40"/>
    <mergeCell ref="AR38:AR40"/>
    <mergeCell ref="AS38:AS40"/>
    <mergeCell ref="AQ29:AQ31"/>
    <mergeCell ref="AR29:AR31"/>
    <mergeCell ref="AS29:AS31"/>
    <mergeCell ref="AR53:AR55"/>
    <mergeCell ref="A56:A58"/>
    <mergeCell ref="B56:B58"/>
    <mergeCell ref="C56:C58"/>
    <mergeCell ref="D56:D58"/>
    <mergeCell ref="E56:E58"/>
    <mergeCell ref="F56:F58"/>
    <mergeCell ref="J56:J58"/>
    <mergeCell ref="K56:K58"/>
    <mergeCell ref="L56:L58"/>
    <mergeCell ref="M56:M58"/>
    <mergeCell ref="N56:N58"/>
    <mergeCell ref="O56:O58"/>
    <mergeCell ref="P56:P58"/>
    <mergeCell ref="Q56:Q58"/>
    <mergeCell ref="R56:R58"/>
    <mergeCell ref="U56:U58"/>
    <mergeCell ref="V56:V58"/>
    <mergeCell ref="X56:X58"/>
    <mergeCell ref="Y56:Y58"/>
    <mergeCell ref="AC56:AC58"/>
    <mergeCell ref="AD56:AD58"/>
    <mergeCell ref="AH56:AH58"/>
    <mergeCell ref="AU53:AU55"/>
    <mergeCell ref="AV53:AV55"/>
    <mergeCell ref="AC50:AC52"/>
    <mergeCell ref="AD50:AD52"/>
    <mergeCell ref="AH50:AH52"/>
    <mergeCell ref="AI50:AI52"/>
    <mergeCell ref="AM50:AM52"/>
    <mergeCell ref="AN50:AN52"/>
    <mergeCell ref="AQ50:AQ52"/>
    <mergeCell ref="AR50:AR52"/>
    <mergeCell ref="AS50:AS52"/>
    <mergeCell ref="AT50:AT52"/>
    <mergeCell ref="AU50:AU52"/>
    <mergeCell ref="AV50:AV52"/>
    <mergeCell ref="AD53:AD55"/>
    <mergeCell ref="AH53:AH55"/>
    <mergeCell ref="AI53:AI55"/>
    <mergeCell ref="AM53:AM55"/>
    <mergeCell ref="AN53:AN55"/>
    <mergeCell ref="AQ53:AQ55"/>
    <mergeCell ref="A53:A55"/>
    <mergeCell ref="B53:B55"/>
    <mergeCell ref="C53:C55"/>
    <mergeCell ref="D53:D55"/>
    <mergeCell ref="E53:E55"/>
    <mergeCell ref="F53:F55"/>
    <mergeCell ref="J53:J55"/>
    <mergeCell ref="K53:K55"/>
    <mergeCell ref="L53:L55"/>
    <mergeCell ref="M53:M55"/>
    <mergeCell ref="N53:N55"/>
    <mergeCell ref="O53:O55"/>
    <mergeCell ref="P53:P55"/>
    <mergeCell ref="Q53:Q55"/>
    <mergeCell ref="R53:R55"/>
    <mergeCell ref="U53:U55"/>
    <mergeCell ref="V53:V55"/>
    <mergeCell ref="X53:X55"/>
    <mergeCell ref="M50:M52"/>
    <mergeCell ref="N50:N52"/>
    <mergeCell ref="O50:O52"/>
    <mergeCell ref="P50:P52"/>
    <mergeCell ref="Q50:Q52"/>
    <mergeCell ref="R50:R52"/>
    <mergeCell ref="U50:U52"/>
    <mergeCell ref="V50:V52"/>
    <mergeCell ref="X50:X52"/>
    <mergeCell ref="A50:A52"/>
    <mergeCell ref="B50:B52"/>
    <mergeCell ref="C50:C52"/>
    <mergeCell ref="D50:D52"/>
    <mergeCell ref="E50:E52"/>
    <mergeCell ref="F50:F52"/>
    <mergeCell ref="J50:J52"/>
    <mergeCell ref="K50:K52"/>
    <mergeCell ref="L50:L52"/>
    <mergeCell ref="AI41:AI43"/>
    <mergeCell ref="AM41:AM43"/>
    <mergeCell ref="AN41:AN43"/>
    <mergeCell ref="AQ41:AQ43"/>
    <mergeCell ref="Y53:Y55"/>
    <mergeCell ref="AC53:AC55"/>
    <mergeCell ref="Y50:Y52"/>
    <mergeCell ref="Y47:Y49"/>
    <mergeCell ref="AC47:AC49"/>
    <mergeCell ref="AD47:AD49"/>
    <mergeCell ref="Y44:Y46"/>
    <mergeCell ref="AC44:AC46"/>
    <mergeCell ref="AD44:AD46"/>
    <mergeCell ref="AH44:AH46"/>
    <mergeCell ref="AI44:AI46"/>
    <mergeCell ref="AM44:AM46"/>
    <mergeCell ref="AN44:AN46"/>
    <mergeCell ref="AQ44:AQ46"/>
    <mergeCell ref="AU41:AU43"/>
    <mergeCell ref="AV41:AV43"/>
    <mergeCell ref="A41:A43"/>
    <mergeCell ref="B41:B43"/>
    <mergeCell ref="C41:C43"/>
    <mergeCell ref="D41:D43"/>
    <mergeCell ref="E41:E43"/>
    <mergeCell ref="F41:F43"/>
    <mergeCell ref="J41:J43"/>
    <mergeCell ref="K41:K43"/>
    <mergeCell ref="L41:L43"/>
    <mergeCell ref="M41:M43"/>
    <mergeCell ref="N41:N43"/>
    <mergeCell ref="O41:O43"/>
    <mergeCell ref="P41:P43"/>
    <mergeCell ref="Q41:Q43"/>
    <mergeCell ref="R41:R43"/>
    <mergeCell ref="U41:U43"/>
    <mergeCell ref="V41:V43"/>
    <mergeCell ref="X41:X43"/>
    <mergeCell ref="Y41:Y43"/>
    <mergeCell ref="AC41:AC43"/>
    <mergeCell ref="AD41:AD43"/>
    <mergeCell ref="AH41:AH43"/>
    <mergeCell ref="Q38:Q40"/>
    <mergeCell ref="R38:R40"/>
    <mergeCell ref="U38:U40"/>
    <mergeCell ref="V38:V40"/>
    <mergeCell ref="X38:X40"/>
    <mergeCell ref="Y38:Y40"/>
    <mergeCell ref="AC38:AC40"/>
    <mergeCell ref="AD38:AD40"/>
    <mergeCell ref="AH38:AH40"/>
    <mergeCell ref="E38:E40"/>
    <mergeCell ref="F38:F40"/>
    <mergeCell ref="J38:J40"/>
    <mergeCell ref="K38:K40"/>
    <mergeCell ref="L38:L40"/>
    <mergeCell ref="M38:M40"/>
    <mergeCell ref="N38:N40"/>
    <mergeCell ref="O38:O40"/>
    <mergeCell ref="P38:P40"/>
    <mergeCell ref="M65:M67"/>
    <mergeCell ref="N65:N67"/>
    <mergeCell ref="O65:O67"/>
    <mergeCell ref="P65:P67"/>
    <mergeCell ref="Q65:Q67"/>
    <mergeCell ref="R65:R67"/>
    <mergeCell ref="U65:U67"/>
    <mergeCell ref="V65:V67"/>
    <mergeCell ref="X65:X67"/>
    <mergeCell ref="A65:A67"/>
    <mergeCell ref="B65:B67"/>
    <mergeCell ref="C65:C67"/>
    <mergeCell ref="D65:D67"/>
    <mergeCell ref="E65:E67"/>
    <mergeCell ref="F65:F67"/>
    <mergeCell ref="J65:J67"/>
    <mergeCell ref="K65:K67"/>
    <mergeCell ref="L65:L67"/>
    <mergeCell ref="AD59:AD61"/>
    <mergeCell ref="AH59:AH61"/>
    <mergeCell ref="Y65:Y67"/>
    <mergeCell ref="AC65:AC67"/>
    <mergeCell ref="AD65:AD67"/>
    <mergeCell ref="AH65:AH67"/>
    <mergeCell ref="AI65:AI67"/>
    <mergeCell ref="AM65:AM67"/>
    <mergeCell ref="AN65:AN67"/>
    <mergeCell ref="AI62:AI64"/>
    <mergeCell ref="AM62:AM64"/>
    <mergeCell ref="AN62:AN64"/>
    <mergeCell ref="Y20:Y22"/>
    <mergeCell ref="AC20:AC22"/>
    <mergeCell ref="A59:A61"/>
    <mergeCell ref="B59:B61"/>
    <mergeCell ref="C59:C61"/>
    <mergeCell ref="D59:D61"/>
    <mergeCell ref="E59:E61"/>
    <mergeCell ref="F59:F61"/>
    <mergeCell ref="J59:J61"/>
    <mergeCell ref="K59:K61"/>
    <mergeCell ref="L59:L61"/>
    <mergeCell ref="O59:O61"/>
    <mergeCell ref="P59:P61"/>
    <mergeCell ref="Q59:Q61"/>
    <mergeCell ref="R59:R61"/>
    <mergeCell ref="U59:U61"/>
    <mergeCell ref="V59:V61"/>
    <mergeCell ref="X59:X61"/>
    <mergeCell ref="Y59:Y61"/>
    <mergeCell ref="AC59:AC61"/>
    <mergeCell ref="A38:A40"/>
    <mergeCell ref="B38:B40"/>
    <mergeCell ref="C38:C40"/>
    <mergeCell ref="D38:D40"/>
    <mergeCell ref="M20:M22"/>
    <mergeCell ref="N20:N22"/>
    <mergeCell ref="O20:O22"/>
    <mergeCell ref="P20:P22"/>
    <mergeCell ref="Q20:Q22"/>
    <mergeCell ref="R20:R22"/>
    <mergeCell ref="U20:U22"/>
    <mergeCell ref="V20:V22"/>
    <mergeCell ref="X20:X22"/>
    <mergeCell ref="A20:A22"/>
    <mergeCell ref="B20:B22"/>
    <mergeCell ref="C20:C22"/>
    <mergeCell ref="D20:D22"/>
    <mergeCell ref="E20:E22"/>
    <mergeCell ref="F20:F22"/>
    <mergeCell ref="J20:J22"/>
    <mergeCell ref="K20:K22"/>
    <mergeCell ref="L20:L22"/>
    <mergeCell ref="A17:A19"/>
    <mergeCell ref="B17:B19"/>
    <mergeCell ref="C17:C19"/>
    <mergeCell ref="D17:D19"/>
    <mergeCell ref="E17:E19"/>
    <mergeCell ref="F17:F19"/>
    <mergeCell ref="J17:J19"/>
    <mergeCell ref="K17:K19"/>
    <mergeCell ref="L17:L19"/>
    <mergeCell ref="M17:M19"/>
    <mergeCell ref="N17:N19"/>
    <mergeCell ref="O17:O19"/>
    <mergeCell ref="P17:P19"/>
    <mergeCell ref="Q17:Q19"/>
    <mergeCell ref="R17:R19"/>
    <mergeCell ref="U17:U19"/>
    <mergeCell ref="V17:V19"/>
    <mergeCell ref="X17:X19"/>
    <mergeCell ref="Y17:Y19"/>
    <mergeCell ref="AC17:AC19"/>
    <mergeCell ref="AD17:AD19"/>
    <mergeCell ref="AH17:AH19"/>
    <mergeCell ref="AI17:AI19"/>
    <mergeCell ref="AM17:AM19"/>
    <mergeCell ref="AN17:AN19"/>
    <mergeCell ref="A26:A28"/>
    <mergeCell ref="B26:B28"/>
    <mergeCell ref="C26:C28"/>
    <mergeCell ref="D26:D28"/>
    <mergeCell ref="E26:E28"/>
    <mergeCell ref="F26:F28"/>
    <mergeCell ref="J26:J28"/>
    <mergeCell ref="K26:K28"/>
    <mergeCell ref="L26:L28"/>
    <mergeCell ref="M26:M28"/>
    <mergeCell ref="N26:N28"/>
    <mergeCell ref="O26:O28"/>
    <mergeCell ref="P26:P28"/>
    <mergeCell ref="Q26:Q28"/>
    <mergeCell ref="R26:R28"/>
    <mergeCell ref="U26:U28"/>
    <mergeCell ref="V26:V28"/>
    <mergeCell ref="X26:X28"/>
    <mergeCell ref="Y26:Y28"/>
    <mergeCell ref="AC26:AC28"/>
    <mergeCell ref="AD26:AD28"/>
    <mergeCell ref="AH26:AH28"/>
    <mergeCell ref="AI26:AI28"/>
    <mergeCell ref="AM26:AM28"/>
    <mergeCell ref="CO74:CW74"/>
    <mergeCell ref="BC83:BD83"/>
    <mergeCell ref="K81:AG81"/>
    <mergeCell ref="BJ74:CB74"/>
    <mergeCell ref="CD74:CM74"/>
    <mergeCell ref="AW74:AY74"/>
    <mergeCell ref="AN26:AN28"/>
    <mergeCell ref="AQ26:AQ28"/>
    <mergeCell ref="AR26:AR28"/>
    <mergeCell ref="AS26:AS28"/>
    <mergeCell ref="AT26:AT28"/>
    <mergeCell ref="AU26:AU28"/>
    <mergeCell ref="AV26:AV28"/>
    <mergeCell ref="AU59:AU61"/>
    <mergeCell ref="AV59:AV61"/>
    <mergeCell ref="M59:M61"/>
    <mergeCell ref="N59:N61"/>
    <mergeCell ref="X9:AP9"/>
    <mergeCell ref="CB6:CE6"/>
    <mergeCell ref="E6:G6"/>
    <mergeCell ref="F8:F10"/>
    <mergeCell ref="G9:G10"/>
    <mergeCell ref="K9:K10"/>
    <mergeCell ref="A8:A10"/>
    <mergeCell ref="B8:B10"/>
    <mergeCell ref="D8:D10"/>
    <mergeCell ref="E8:E10"/>
    <mergeCell ref="C8:C10"/>
    <mergeCell ref="A6:D6"/>
    <mergeCell ref="CF6:CJ6"/>
    <mergeCell ref="N8:R8"/>
    <mergeCell ref="BC6:CA6"/>
    <mergeCell ref="L9:L10"/>
    <mergeCell ref="L2:AS2"/>
    <mergeCell ref="L3:AS4"/>
    <mergeCell ref="G8:M8"/>
    <mergeCell ref="M9:M10"/>
    <mergeCell ref="N9:N10"/>
    <mergeCell ref="P9:P10"/>
    <mergeCell ref="R9:R10"/>
    <mergeCell ref="K6:L6"/>
    <mergeCell ref="S10:U10"/>
    <mergeCell ref="AS8:AT9"/>
    <mergeCell ref="S8:AR8"/>
    <mergeCell ref="H9:H10"/>
    <mergeCell ref="I9:I10"/>
    <mergeCell ref="J9:J10"/>
    <mergeCell ref="AU8:AV9"/>
    <mergeCell ref="AW8:BA9"/>
    <mergeCell ref="A5:BA5"/>
    <mergeCell ref="A7:BA7"/>
    <mergeCell ref="AQ9:AR9"/>
    <mergeCell ref="S9:W9"/>
    <mergeCell ref="CZ74:DD74"/>
    <mergeCell ref="AH14:AH16"/>
    <mergeCell ref="AI14:AI16"/>
    <mergeCell ref="AQ14:AQ16"/>
    <mergeCell ref="AS14:AS16"/>
    <mergeCell ref="AS17:AS19"/>
    <mergeCell ref="AT17:AT19"/>
    <mergeCell ref="AU17:AU19"/>
    <mergeCell ref="AV17:AV19"/>
    <mergeCell ref="AS20:AS22"/>
    <mergeCell ref="AT20:AT22"/>
    <mergeCell ref="AU20:AU22"/>
    <mergeCell ref="AV20:AV22"/>
    <mergeCell ref="AQ65:AQ67"/>
    <mergeCell ref="AR65:AR67"/>
    <mergeCell ref="AT38:AT40"/>
    <mergeCell ref="AU38:AU40"/>
    <mergeCell ref="AS65:AS67"/>
    <mergeCell ref="AT65:AT67"/>
    <mergeCell ref="AU65:AU67"/>
    <mergeCell ref="AV65:AV67"/>
    <mergeCell ref="AV38:AV40"/>
    <mergeCell ref="AI38:AI40"/>
    <mergeCell ref="AT41:AT43"/>
    <mergeCell ref="AD20:AD22"/>
    <mergeCell ref="AH20:AH22"/>
    <mergeCell ref="AI20:AI22"/>
    <mergeCell ref="AM20:AM22"/>
    <mergeCell ref="AN20:AN22"/>
    <mergeCell ref="AQ20:AQ22"/>
    <mergeCell ref="AR20:AR22"/>
    <mergeCell ref="AQ17:AQ19"/>
    <mergeCell ref="AR17:AR19"/>
    <mergeCell ref="U14:U16"/>
    <mergeCell ref="V14:V16"/>
    <mergeCell ref="AN11:AN13"/>
    <mergeCell ref="AM14:AM16"/>
    <mergeCell ref="AN14:AN16"/>
    <mergeCell ref="AD11:AD13"/>
    <mergeCell ref="AC14:AC16"/>
    <mergeCell ref="AD14:AD16"/>
    <mergeCell ref="Y14:Y16"/>
  </mergeCells>
  <conditionalFormatting sqref="N11:N67">
    <cfRule type="containsText" dxfId="393" priority="2479" operator="containsText" text="MEDIA">
      <formula>NOT(ISERROR(SEARCH("MEDIA",N11)))</formula>
    </cfRule>
    <cfRule type="containsText" dxfId="392" priority="2480" operator="containsText" text="ALTA">
      <formula>NOT(ISERROR(SEARCH("ALTA",N11)))</formula>
    </cfRule>
    <cfRule type="containsText" dxfId="391" priority="2481" operator="containsText" text="BAJA">
      <formula>NOT(ISERROR(SEARCH("BAJA",N11)))</formula>
    </cfRule>
  </conditionalFormatting>
  <conditionalFormatting sqref="P11:P67">
    <cfRule type="containsText" dxfId="390" priority="2476" operator="containsText" text="MEDIO">
      <formula>NOT(ISERROR(SEARCH("MEDIO",P11)))</formula>
    </cfRule>
    <cfRule type="containsText" dxfId="389" priority="2477" operator="containsText" text="ALTO">
      <formula>NOT(ISERROR(SEARCH("ALTO",P11)))</formula>
    </cfRule>
    <cfRule type="containsText" dxfId="388" priority="2478" operator="containsText" text="BAJO">
      <formula>NOT(ISERROR(SEARCH("BAJO",P11)))</formula>
    </cfRule>
  </conditionalFormatting>
  <conditionalFormatting sqref="R11:R67">
    <cfRule type="cellIs" dxfId="387" priority="2472" operator="lessThanOrEqual">
      <formula>3</formula>
    </cfRule>
    <cfRule type="cellIs" dxfId="386" priority="2473" stopIfTrue="1" operator="between">
      <formula>4</formula>
      <formula>9</formula>
    </cfRule>
    <cfRule type="cellIs" dxfId="385" priority="2474" operator="greaterThanOrEqual">
      <formula>10</formula>
    </cfRule>
  </conditionalFormatting>
  <conditionalFormatting sqref="AS11:AS67">
    <cfRule type="cellIs" dxfId="384" priority="2469" operator="lessThanOrEqual">
      <formula>10</formula>
    </cfRule>
    <cfRule type="cellIs" dxfId="383" priority="2470" stopIfTrue="1" operator="between">
      <formula>11</formula>
      <formula>32</formula>
    </cfRule>
    <cfRule type="cellIs" dxfId="382" priority="2471" operator="greaterThanOrEqual">
      <formula>36</formula>
    </cfRule>
  </conditionalFormatting>
  <conditionalFormatting sqref="N11:N67">
    <cfRule type="containsText" dxfId="381" priority="2464" operator="containsText" text="MEDIO BAJA">
      <formula>NOT(ISERROR(SEARCH("MEDIO BAJA",N11)))</formula>
    </cfRule>
    <cfRule type="containsText" dxfId="380" priority="2465" operator="containsText" text="MEDIO ALTA">
      <formula>NOT(ISERROR(SEARCH("MEDIO ALTA",N11)))</formula>
    </cfRule>
  </conditionalFormatting>
  <conditionalFormatting sqref="P11:P67">
    <cfRule type="containsText" dxfId="379" priority="2462" operator="containsText" text="MEDIO-BAJO">
      <formula>NOT(ISERROR(SEARCH("MEDIO-BAJO",P11)))</formula>
    </cfRule>
    <cfRule type="containsText" dxfId="378" priority="2463" operator="containsText" text="MEDIO-ALTO">
      <formula>NOT(ISERROR(SEARCH("MEDIO-ALTO",P11)))</formula>
    </cfRule>
  </conditionalFormatting>
  <conditionalFormatting sqref="AL11:AL13 AL17:AL67">
    <cfRule type="expression" dxfId="377" priority="2457">
      <formula>S11="No_existen"</formula>
    </cfRule>
  </conditionalFormatting>
  <conditionalFormatting sqref="AP11:AP67">
    <cfRule type="expression" dxfId="376" priority="2456">
      <formula>S11="No_existen"</formula>
    </cfRule>
  </conditionalFormatting>
  <conditionalFormatting sqref="BA11:BA61 BA64:BA67">
    <cfRule type="expression" dxfId="375" priority="2447">
      <formula>AW11&lt;&gt;"COMPARTIR"</formula>
    </cfRule>
    <cfRule type="expression" dxfId="374" priority="2453">
      <formula>AW11="ASUMIR"</formula>
    </cfRule>
  </conditionalFormatting>
  <conditionalFormatting sqref="AX12:AX16 AX18:AX19 AX21:AX22 AX26:AX31 AX54:AX55 AX35:AX49 AX57:AX61 AX64:AX67">
    <cfRule type="expression" dxfId="373" priority="2440">
      <formula>AW12="ASUMIR"</formula>
    </cfRule>
  </conditionalFormatting>
  <conditionalFormatting sqref="AY54:AY55 AY12:AZ16 AY18:AZ19 AY21:AZ22 AY26:AZ31 AZ50:AZ56 AY57:AZ61 AY35:AZ49 AY64:AZ67 AZ11 AZ25">
    <cfRule type="expression" dxfId="372" priority="2439">
      <formula>AW11="ASUMIR"</formula>
    </cfRule>
  </conditionalFormatting>
  <conditionalFormatting sqref="AO11:AO67">
    <cfRule type="expression" dxfId="371" priority="2545">
      <formula>T11="No_existen"</formula>
    </cfRule>
  </conditionalFormatting>
  <conditionalFormatting sqref="AK11:AK67">
    <cfRule type="expression" dxfId="370" priority="2549">
      <formula>S11="No_existen"</formula>
    </cfRule>
  </conditionalFormatting>
  <conditionalFormatting sqref="AJ11:AJ67">
    <cfRule type="expression" dxfId="369" priority="2553">
      <formula>T11="No_existen"</formula>
    </cfRule>
  </conditionalFormatting>
  <conditionalFormatting sqref="AF11:AF67">
    <cfRule type="expression" dxfId="368" priority="2565">
      <formula>S11="No_existen"</formula>
    </cfRule>
  </conditionalFormatting>
  <conditionalFormatting sqref="AE11:AE67">
    <cfRule type="expression" dxfId="367" priority="2569">
      <formula>T11="No_existen"</formula>
    </cfRule>
  </conditionalFormatting>
  <conditionalFormatting sqref="AR11:AR67">
    <cfRule type="containsText" dxfId="366" priority="2416" operator="containsText" text="DÉBIL">
      <formula>NOT(ISERROR(SEARCH("DÉBIL",AR11)))</formula>
    </cfRule>
    <cfRule type="containsText" dxfId="365" priority="2417" operator="containsText" text="ACEPTABLE">
      <formula>NOT(ISERROR(SEARCH("ACEPTABLE",AR11)))</formula>
    </cfRule>
    <cfRule type="containsText" dxfId="364" priority="2418" operator="containsText" text="FUERTE">
      <formula>NOT(ISERROR(SEARCH("FUERTE",AR11)))</formula>
    </cfRule>
  </conditionalFormatting>
  <conditionalFormatting sqref="AB45 AB11:AB43 AB47:AB67">
    <cfRule type="expression" dxfId="363" priority="2233">
      <formula>AA11="Semiautomatico"</formula>
    </cfRule>
    <cfRule type="expression" dxfId="362" priority="2239">
      <formula>AA11="Manual"</formula>
    </cfRule>
    <cfRule type="expression" dxfId="361" priority="2413">
      <formula>S11="No_existen"</formula>
    </cfRule>
  </conditionalFormatting>
  <conditionalFormatting sqref="AB45 AB11:AB43 AB47:AB48 AB50:AB67">
    <cfRule type="expression" dxfId="360" priority="2411">
      <formula>S11="No_existen"</formula>
    </cfRule>
  </conditionalFormatting>
  <conditionalFormatting sqref="AR11:AR67">
    <cfRule type="containsText" dxfId="359" priority="2410" operator="containsText" text="INEXISTENTE">
      <formula>NOT(ISERROR(SEARCH("INEXISTENTE",AR11)))</formula>
    </cfRule>
  </conditionalFormatting>
  <conditionalFormatting sqref="AA17 AA20 AA59 AA65 AA38 AA41 AA50 AA53 AA56 AA44 AA47 AA23 AA62 AA32 AA35 AA29">
    <cfRule type="expression" dxfId="358" priority="2248">
      <formula>#REF!="No_existen"</formula>
    </cfRule>
  </conditionalFormatting>
  <conditionalFormatting sqref="AA18 AA21 AA60 AA66 AA39 AA42 AA51 AA54 AA57 AA45 AA48 AA24 AA63 AA33 AA36 AA30">
    <cfRule type="expression" dxfId="357" priority="2247">
      <formula>#REF!="No_existen"</formula>
    </cfRule>
  </conditionalFormatting>
  <conditionalFormatting sqref="AA22 AA61 AA67 AA40 AA43 AA52 AA55 AA58 AA46 AA49 AA25 AA64 AA34 AA37 AA31 AA11:AA16 AA19">
    <cfRule type="expression" dxfId="356" priority="2246">
      <formula>#REF!="No_existen"</formula>
    </cfRule>
  </conditionalFormatting>
  <conditionalFormatting sqref="AW11:AW16 AW17:AY22 AW32:AW34 AX34:AY34 AX64:AY64 AW26:AY31 AX54:AY55 AW59:AY61 AW35:AY49 AX57:AY58 AW62:AW64 AW50:AW58 AW65:AY67">
    <cfRule type="expression" dxfId="355" priority="2220">
      <formula>$S11="No_existen"</formula>
    </cfRule>
  </conditionalFormatting>
  <conditionalFormatting sqref="O26 O17 O20 O59 O65 O38 O41 O50 O53 O56 O44 O47 O23 O62 O32 O35 O29 O11 O14">
    <cfRule type="containsText" dxfId="354" priority="881" operator="containsText" text="MEDIA">
      <formula>NOT(ISERROR(SEARCH("MEDIA",O11)))</formula>
    </cfRule>
    <cfRule type="containsText" dxfId="353" priority="882" operator="containsText" text="ALTA">
      <formula>NOT(ISERROR(SEARCH("ALTA",O11)))</formula>
    </cfRule>
    <cfRule type="containsText" dxfId="352" priority="883" operator="containsText" text="BAJA">
      <formula>NOT(ISERROR(SEARCH("BAJA",O11)))</formula>
    </cfRule>
  </conditionalFormatting>
  <conditionalFormatting sqref="Q26 Q17 Q20 Q59 Q65 Q38 Q41 Q50 Q53 Q56 Q44 Q47 Q23 Q62 Q32 Q35 Q29 Q11 Q14">
    <cfRule type="containsText" dxfId="351" priority="878" operator="containsText" text="MEDIO">
      <formula>NOT(ISERROR(SEARCH("MEDIO",Q11)))</formula>
    </cfRule>
    <cfRule type="containsText" dxfId="350" priority="879" operator="containsText" text="ALTO">
      <formula>NOT(ISERROR(SEARCH("ALTO",Q11)))</formula>
    </cfRule>
    <cfRule type="containsText" dxfId="349" priority="880" operator="containsText" text="BAJO">
      <formula>NOT(ISERROR(SEARCH("BAJO",Q11)))</formula>
    </cfRule>
  </conditionalFormatting>
  <conditionalFormatting sqref="S11:S16 S20:S25 S28:S43 S56:S67">
    <cfRule type="cellIs" dxfId="348" priority="877" operator="between">
      <formula>2</formula>
      <formula>3</formula>
    </cfRule>
  </conditionalFormatting>
  <conditionalFormatting sqref="AT26 AT17 AT20 AT59 AT65 AT38 AT41 AT50 AT53 AT56 AT44 AT47 AT23 AT62 AT32 AT35 AT29 AT11 AT14">
    <cfRule type="cellIs" dxfId="347" priority="868" operator="equal">
      <formula>"LEVE"</formula>
    </cfRule>
    <cfRule type="cellIs" dxfId="346" priority="869" operator="equal">
      <formula>"MODERADO"</formula>
    </cfRule>
    <cfRule type="cellIs" dxfId="345" priority="870" operator="equal">
      <formula>"GRAVE"</formula>
    </cfRule>
  </conditionalFormatting>
  <conditionalFormatting sqref="AM26 AM17 AM20 AM59 AM65 AM38 AM41 AM50 AM53 AM56 AM44 AM47 AM23 AM62 AM32 AM35 AM29 AM11 AM14">
    <cfRule type="expression" dxfId="344" priority="863">
      <formula>T11="No_existen"</formula>
    </cfRule>
  </conditionalFormatting>
  <conditionalFormatting sqref="AQ26 AQ17 AQ20 AQ59 AQ65 AQ38 AQ41 AQ50 AQ53 AQ56 AQ44 AQ47 AQ23 AQ62 AQ32 AQ35 AQ29 AQ11 AQ14">
    <cfRule type="expression" dxfId="343" priority="862">
      <formula>T11="No_existen"</formula>
    </cfRule>
  </conditionalFormatting>
  <conditionalFormatting sqref="AZ17 AZ20 AZ23:AZ24 AZ32:AZ34">
    <cfRule type="expression" dxfId="342" priority="858">
      <formula>AX17="ASUMIR"</formula>
    </cfRule>
  </conditionalFormatting>
  <conditionalFormatting sqref="AI26 AI17 AI20 AI59 AI65 AI38 AI41 AI50 AI53 AI56 AI44 AI47 AI23 AI62 AI32 AI35 AI29 AI11 AI14">
    <cfRule type="expression" dxfId="341" priority="887">
      <formula>T11="No_existen"</formula>
    </cfRule>
  </conditionalFormatting>
  <conditionalFormatting sqref="AD26 AD17 AD20 AD59 AD65 AD38 AD41 AD50 AD53 AD56 AD44 AD47 AD23 AD62 AD32 AD35 AD29 AD11 AD14">
    <cfRule type="expression" dxfId="340" priority="890">
      <formula>T11="No_existen"</formula>
    </cfRule>
  </conditionalFormatting>
  <conditionalFormatting sqref="AN26 AN17 AN20 AN59 AN65 AN38 AN41 AN50 AN53 AN56 AN44 AN47 AN23 AN62 AN32 AN35 AN29 AN11 AN14">
    <cfRule type="expression" dxfId="339" priority="891">
      <formula>T11="No_existen"</formula>
    </cfRule>
  </conditionalFormatting>
  <conditionalFormatting sqref="W21:W22 W41:W42 W56:W58 W28:W38 W44:W49">
    <cfRule type="expression" dxfId="338" priority="851">
      <formula>S21="No_existen"</formula>
    </cfRule>
  </conditionalFormatting>
  <conditionalFormatting sqref="AA26">
    <cfRule type="expression" dxfId="337" priority="850">
      <formula>#REF!="No_existen"</formula>
    </cfRule>
  </conditionalFormatting>
  <conditionalFormatting sqref="AA27">
    <cfRule type="expression" dxfId="336" priority="849">
      <formula>#REF!="No_existen"</formula>
    </cfRule>
  </conditionalFormatting>
  <conditionalFormatting sqref="AA28">
    <cfRule type="expression" dxfId="335" priority="848">
      <formula>#REF!="No_existen"</formula>
    </cfRule>
  </conditionalFormatting>
  <conditionalFormatting sqref="AG29:AG42 AG47:AG49 AG53:AG59">
    <cfRule type="expression" dxfId="334" priority="847">
      <formula>S29="No_existen"</formula>
    </cfRule>
  </conditionalFormatting>
  <conditionalFormatting sqref="AG21">
    <cfRule type="expression" dxfId="333" priority="846">
      <formula>S21="No_existen"</formula>
    </cfRule>
  </conditionalFormatting>
  <conditionalFormatting sqref="AG28 AG22 AG61">
    <cfRule type="expression" dxfId="332" priority="845">
      <formula>S22="No_existen"</formula>
    </cfRule>
  </conditionalFormatting>
  <conditionalFormatting sqref="AG21:AG22 AG28:AG64">
    <cfRule type="expression" dxfId="331" priority="843">
      <formula>AF21="No asignado"</formula>
    </cfRule>
  </conditionalFormatting>
  <conditionalFormatting sqref="G14:I16 G26:G28 G17:H25 H35:H36 G38:I43 G65:G67 G35:G37 G29:H34 G44:H64">
    <cfRule type="expression" dxfId="330" priority="840">
      <formula>$G14="N/A"</formula>
    </cfRule>
  </conditionalFormatting>
  <conditionalFormatting sqref="S26:S27">
    <cfRule type="cellIs" dxfId="329" priority="720" operator="between">
      <formula>2</formula>
      <formula>3</formula>
    </cfRule>
  </conditionalFormatting>
  <conditionalFormatting sqref="W26:W27">
    <cfRule type="expression" dxfId="328" priority="719">
      <formula>S26="No_existen"</formula>
    </cfRule>
  </conditionalFormatting>
  <conditionalFormatting sqref="AG26:AG27">
    <cfRule type="expression" dxfId="327" priority="717">
      <formula>AF26="No asignado"</formula>
    </cfRule>
  </conditionalFormatting>
  <conditionalFormatting sqref="AG26">
    <cfRule type="expression" dxfId="326" priority="718">
      <formula>#REF!="No_existen"</formula>
    </cfRule>
  </conditionalFormatting>
  <conditionalFormatting sqref="AG27">
    <cfRule type="expression" dxfId="325" priority="716">
      <formula>#REF!="No_existen"</formula>
    </cfRule>
  </conditionalFormatting>
  <conditionalFormatting sqref="AU26">
    <cfRule type="cellIs" dxfId="324" priority="713" operator="equal">
      <formula>"LEVE"</formula>
    </cfRule>
    <cfRule type="cellIs" dxfId="323" priority="714" operator="equal">
      <formula>"MODERADO"</formula>
    </cfRule>
    <cfRule type="cellIs" dxfId="322" priority="715" operator="equal">
      <formula>"GRAVE"</formula>
    </cfRule>
  </conditionalFormatting>
  <conditionalFormatting sqref="AV26">
    <cfRule type="cellIs" dxfId="321" priority="710" operator="equal">
      <formula>"LEVE"</formula>
    </cfRule>
    <cfRule type="cellIs" dxfId="320" priority="711" operator="equal">
      <formula>"MODERADO"</formula>
    </cfRule>
    <cfRule type="cellIs" dxfId="319" priority="712" operator="equal">
      <formula>"GRAVE"</formula>
    </cfRule>
  </conditionalFormatting>
  <conditionalFormatting sqref="S17:S19">
    <cfRule type="cellIs" dxfId="318" priority="708" operator="between">
      <formula>2</formula>
      <formula>3</formula>
    </cfRule>
  </conditionalFormatting>
  <conditionalFormatting sqref="W17:W19">
    <cfRule type="expression" dxfId="317" priority="707">
      <formula>S17="No_existen"</formula>
    </cfRule>
  </conditionalFormatting>
  <conditionalFormatting sqref="AG17:AG19">
    <cfRule type="expression" dxfId="316" priority="704">
      <formula>#REF!="No_existen"</formula>
    </cfRule>
  </conditionalFormatting>
  <conditionalFormatting sqref="AG17:AG19">
    <cfRule type="expression" dxfId="315" priority="703">
      <formula>AF17="No asignado"</formula>
    </cfRule>
  </conditionalFormatting>
  <conditionalFormatting sqref="AG18">
    <cfRule type="expression" dxfId="314" priority="706">
      <formula>#REF!="No_existen"</formula>
    </cfRule>
  </conditionalFormatting>
  <conditionalFormatting sqref="AG19">
    <cfRule type="expression" dxfId="313" priority="705">
      <formula>#REF!="No_existen"</formula>
    </cfRule>
  </conditionalFormatting>
  <conditionalFormatting sqref="AU17:AV17">
    <cfRule type="cellIs" dxfId="312" priority="700" operator="equal">
      <formula>"LEVE"</formula>
    </cfRule>
    <cfRule type="cellIs" dxfId="311" priority="701" operator="equal">
      <formula>"MODERADO"</formula>
    </cfRule>
    <cfRule type="cellIs" dxfId="310" priority="702" operator="equal">
      <formula>"GRAVE"</formula>
    </cfRule>
  </conditionalFormatting>
  <conditionalFormatting sqref="AX17">
    <cfRule type="expression" dxfId="309" priority="699">
      <formula>AW17="ASUMIR"</formula>
    </cfRule>
  </conditionalFormatting>
  <conditionalFormatting sqref="AY17">
    <cfRule type="expression" dxfId="308" priority="698">
      <formula>AW17="ASUMIR"</formula>
    </cfRule>
  </conditionalFormatting>
  <conditionalFormatting sqref="W20">
    <cfRule type="expression" dxfId="307" priority="682">
      <formula>S20="No_existen"</formula>
    </cfRule>
  </conditionalFormatting>
  <conditionalFormatting sqref="AG20">
    <cfRule type="expression" dxfId="306" priority="681">
      <formula>#REF!="No_existen"</formula>
    </cfRule>
  </conditionalFormatting>
  <conditionalFormatting sqref="AG20">
    <cfRule type="expression" dxfId="305" priority="680">
      <formula>AF20="No asignado"</formula>
    </cfRule>
  </conditionalFormatting>
  <conditionalFormatting sqref="AU20:AV20">
    <cfRule type="cellIs" dxfId="304" priority="677" operator="equal">
      <formula>"LEVE"</formula>
    </cfRule>
    <cfRule type="cellIs" dxfId="303" priority="678" operator="equal">
      <formula>"MODERADO"</formula>
    </cfRule>
    <cfRule type="cellIs" dxfId="302" priority="679" operator="equal">
      <formula>"GRAVE"</formula>
    </cfRule>
  </conditionalFormatting>
  <conditionalFormatting sqref="AX20">
    <cfRule type="expression" dxfId="301" priority="676">
      <formula>AW20="ASUMIR"</formula>
    </cfRule>
  </conditionalFormatting>
  <conditionalFormatting sqref="AY20">
    <cfRule type="expression" dxfId="300" priority="675">
      <formula>AW20="ASUMIR"</formula>
    </cfRule>
  </conditionalFormatting>
  <conditionalFormatting sqref="I59:I61">
    <cfRule type="expression" dxfId="299" priority="606">
      <formula>$G59="N/A"</formula>
    </cfRule>
  </conditionalFormatting>
  <conditionalFormatting sqref="W60">
    <cfRule type="expression" dxfId="298" priority="602">
      <formula>S60="No_existen"</formula>
    </cfRule>
  </conditionalFormatting>
  <conditionalFormatting sqref="W61">
    <cfRule type="expression" dxfId="297" priority="601">
      <formula>S61="No_existen"</formula>
    </cfRule>
  </conditionalFormatting>
  <conditionalFormatting sqref="W59">
    <cfRule type="expression" dxfId="296" priority="593">
      <formula>S59="No_existen"</formula>
    </cfRule>
  </conditionalFormatting>
  <conditionalFormatting sqref="AG59:AG60">
    <cfRule type="expression" dxfId="295" priority="578">
      <formula>AF59="No asignado"</formula>
    </cfRule>
    <cfRule type="expression" dxfId="294" priority="582">
      <formula>S59="No_existen"</formula>
    </cfRule>
  </conditionalFormatting>
  <conditionalFormatting sqref="AU59:AV59">
    <cfRule type="cellIs" dxfId="293" priority="565" operator="equal">
      <formula>"LEVE"</formula>
    </cfRule>
    <cfRule type="cellIs" dxfId="292" priority="566" operator="equal">
      <formula>"MODERADO"</formula>
    </cfRule>
    <cfRule type="cellIs" dxfId="291" priority="567" operator="equal">
      <formula>"GRAVE"</formula>
    </cfRule>
  </conditionalFormatting>
  <conditionalFormatting sqref="H66:H67">
    <cfRule type="expression" dxfId="290" priority="561">
      <formula>$G66="N/A"</formula>
    </cfRule>
  </conditionalFormatting>
  <conditionalFormatting sqref="I66:I67">
    <cfRule type="expression" dxfId="289" priority="558">
      <formula>$G66="N/A"</formula>
    </cfRule>
  </conditionalFormatting>
  <conditionalFormatting sqref="W39">
    <cfRule type="expression" dxfId="288" priority="547">
      <formula>S39="No_existen"</formula>
    </cfRule>
  </conditionalFormatting>
  <conditionalFormatting sqref="W40">
    <cfRule type="expression" dxfId="287" priority="546">
      <formula>S40="No_existen"</formula>
    </cfRule>
  </conditionalFormatting>
  <conditionalFormatting sqref="W43">
    <cfRule type="expression" dxfId="286" priority="545">
      <formula>S43="No_existen"</formula>
    </cfRule>
  </conditionalFormatting>
  <conditionalFormatting sqref="AG43">
    <cfRule type="expression" dxfId="285" priority="529">
      <formula>S43="No_existen"</formula>
    </cfRule>
  </conditionalFormatting>
  <conditionalFormatting sqref="AU38:AV38">
    <cfRule type="cellIs" dxfId="284" priority="509" operator="equal">
      <formula>"LEVE"</formula>
    </cfRule>
    <cfRule type="cellIs" dxfId="283" priority="510" operator="equal">
      <formula>"MODERADO"</formula>
    </cfRule>
    <cfRule type="cellIs" dxfId="282" priority="511" operator="equal">
      <formula>"GRAVE"</formula>
    </cfRule>
  </conditionalFormatting>
  <conditionalFormatting sqref="AU41:AV41">
    <cfRule type="cellIs" dxfId="281" priority="506" operator="equal">
      <formula>"LEVE"</formula>
    </cfRule>
    <cfRule type="cellIs" dxfId="280" priority="507" operator="equal">
      <formula>"MODERADO"</formula>
    </cfRule>
    <cfRule type="cellIs" dxfId="279" priority="508" operator="equal">
      <formula>"GRAVE"</formula>
    </cfRule>
  </conditionalFormatting>
  <conditionalFormatting sqref="S50:S55">
    <cfRule type="cellIs" dxfId="278" priority="496" operator="between">
      <formula>2</formula>
      <formula>3</formula>
    </cfRule>
  </conditionalFormatting>
  <conditionalFormatting sqref="W50:W55">
    <cfRule type="expression" dxfId="277" priority="495">
      <formula>S50="No_existen"</formula>
    </cfRule>
  </conditionalFormatting>
  <conditionalFormatting sqref="AG50">
    <cfRule type="expression" dxfId="276" priority="493">
      <formula>#REF!="No_existen"</formula>
    </cfRule>
  </conditionalFormatting>
  <conditionalFormatting sqref="AG51">
    <cfRule type="expression" dxfId="275" priority="490">
      <formula>#REF!="No_existen"</formula>
    </cfRule>
  </conditionalFormatting>
  <conditionalFormatting sqref="AG52">
    <cfRule type="expression" dxfId="274" priority="489">
      <formula>#REF!="No_existen"</formula>
    </cfRule>
  </conditionalFormatting>
  <conditionalFormatting sqref="AU50:AV50">
    <cfRule type="cellIs" dxfId="273" priority="486" operator="equal">
      <formula>"LEVE"</formula>
    </cfRule>
    <cfRule type="cellIs" dxfId="272" priority="487" operator="equal">
      <formula>"MODERADO"</formula>
    </cfRule>
    <cfRule type="cellIs" dxfId="271" priority="488" operator="equal">
      <formula>"GRAVE"</formula>
    </cfRule>
  </conditionalFormatting>
  <conditionalFormatting sqref="AU53:AV53">
    <cfRule type="cellIs" dxfId="270" priority="483" operator="equal">
      <formula>"LEVE"</formula>
    </cfRule>
    <cfRule type="cellIs" dxfId="269" priority="484" operator="equal">
      <formula>"MODERADO"</formula>
    </cfRule>
    <cfRule type="cellIs" dxfId="268" priority="485" operator="equal">
      <formula>"GRAVE"</formula>
    </cfRule>
  </conditionalFormatting>
  <conditionalFormatting sqref="AX50:AX53">
    <cfRule type="expression" dxfId="267" priority="477">
      <formula>AW50="ASUMIR"</formula>
    </cfRule>
  </conditionalFormatting>
  <conditionalFormatting sqref="AY50:AY53">
    <cfRule type="expression" dxfId="266" priority="474">
      <formula>AW50="ASUMIR"</formula>
    </cfRule>
  </conditionalFormatting>
  <conditionalFormatting sqref="AU56">
    <cfRule type="cellIs" dxfId="265" priority="450" operator="equal">
      <formula>"LEVE"</formula>
    </cfRule>
    <cfRule type="cellIs" dxfId="264" priority="451" operator="equal">
      <formula>"MODERADO"</formula>
    </cfRule>
    <cfRule type="cellIs" dxfId="263" priority="452" operator="equal">
      <formula>"GRAVE"</formula>
    </cfRule>
  </conditionalFormatting>
  <conditionalFormatting sqref="AV56">
    <cfRule type="cellIs" dxfId="262" priority="438" operator="equal">
      <formula>"LEVE"</formula>
    </cfRule>
    <cfRule type="cellIs" dxfId="261" priority="439" operator="equal">
      <formula>"MODERADO"</formula>
    </cfRule>
    <cfRule type="cellIs" dxfId="260" priority="440" operator="equal">
      <formula>"GRAVE"</formula>
    </cfRule>
  </conditionalFormatting>
  <conditionalFormatting sqref="AX56">
    <cfRule type="expression" dxfId="259" priority="430">
      <formula>AW56="ASUMIR"</formula>
    </cfRule>
  </conditionalFormatting>
  <conditionalFormatting sqref="AY56">
    <cfRule type="expression" dxfId="258" priority="429">
      <formula>AW56="ASUMIR"</formula>
    </cfRule>
  </conditionalFormatting>
  <conditionalFormatting sqref="W25">
    <cfRule type="expression" dxfId="257" priority="420">
      <formula>S25="No_existen"</formula>
    </cfRule>
  </conditionalFormatting>
  <conditionalFormatting sqref="W23">
    <cfRule type="expression" dxfId="256" priority="417">
      <formula>S23="No_existen"</formula>
    </cfRule>
  </conditionalFormatting>
  <conditionalFormatting sqref="W24">
    <cfRule type="expression" dxfId="255" priority="416">
      <formula>S24="No_existen"</formula>
    </cfRule>
  </conditionalFormatting>
  <conditionalFormatting sqref="AG23">
    <cfRule type="expression" dxfId="254" priority="392">
      <formula>S23="No_existen"</formula>
    </cfRule>
  </conditionalFormatting>
  <conditionalFormatting sqref="AG24:AG25">
    <cfRule type="expression" dxfId="253" priority="391">
      <formula>S24="No_existen"</formula>
    </cfRule>
  </conditionalFormatting>
  <conditionalFormatting sqref="AG25">
    <cfRule type="expression" dxfId="252" priority="390">
      <formula>S25="No_existen"</formula>
    </cfRule>
  </conditionalFormatting>
  <conditionalFormatting sqref="AG23:AG25">
    <cfRule type="expression" dxfId="251" priority="388">
      <formula>AF23="No asignado"</formula>
    </cfRule>
  </conditionalFormatting>
  <conditionalFormatting sqref="AG23:AG25">
    <cfRule type="expression" dxfId="250" priority="389">
      <formula>AF23="No asignado"</formula>
    </cfRule>
  </conditionalFormatting>
  <conditionalFormatting sqref="AG24">
    <cfRule type="expression" dxfId="249" priority="387">
      <formula>S24="No_existen"</formula>
    </cfRule>
  </conditionalFormatting>
  <conditionalFormatting sqref="AG24">
    <cfRule type="expression" dxfId="248" priority="386">
      <formula>AF24="No asignado"</formula>
    </cfRule>
  </conditionalFormatting>
  <conditionalFormatting sqref="AG24">
    <cfRule type="expression" dxfId="247" priority="385">
      <formula>S24="No_existen"</formula>
    </cfRule>
  </conditionalFormatting>
  <conditionalFormatting sqref="AG24">
    <cfRule type="expression" dxfId="246" priority="384">
      <formula>AF24="No asignado"</formula>
    </cfRule>
  </conditionalFormatting>
  <conditionalFormatting sqref="AV23">
    <cfRule type="cellIs" dxfId="245" priority="348" operator="equal">
      <formula>"LEVE"</formula>
    </cfRule>
    <cfRule type="cellIs" dxfId="244" priority="349" operator="equal">
      <formula>"MODERADO"</formula>
    </cfRule>
    <cfRule type="cellIs" dxfId="243" priority="350" operator="equal">
      <formula>"GRAVE"</formula>
    </cfRule>
  </conditionalFormatting>
  <conditionalFormatting sqref="AU23">
    <cfRule type="cellIs" dxfId="242" priority="345" operator="equal">
      <formula>"LEVE"</formula>
    </cfRule>
    <cfRule type="cellIs" dxfId="241" priority="346" operator="equal">
      <formula>"MODERADO"</formula>
    </cfRule>
    <cfRule type="cellIs" dxfId="240" priority="347" operator="equal">
      <formula>"GRAVE"</formula>
    </cfRule>
  </conditionalFormatting>
  <conditionalFormatting sqref="S44:S49">
    <cfRule type="cellIs" dxfId="239" priority="288" operator="between">
      <formula>2</formula>
      <formula>3</formula>
    </cfRule>
  </conditionalFormatting>
  <conditionalFormatting sqref="AB46">
    <cfRule type="expression" dxfId="238" priority="280">
      <formula>AA46="Semiautomatico"</formula>
    </cfRule>
    <cfRule type="expression" dxfId="237" priority="281">
      <formula>AA46="Manual"</formula>
    </cfRule>
    <cfRule type="expression" dxfId="236" priority="282">
      <formula>S46="No_existen"</formula>
    </cfRule>
  </conditionalFormatting>
  <conditionalFormatting sqref="AB44">
    <cfRule type="expression" dxfId="235" priority="277">
      <formula>AA44="Semiautomatico"</formula>
    </cfRule>
    <cfRule type="expression" dxfId="234" priority="278">
      <formula>AA44="Manual"</formula>
    </cfRule>
    <cfRule type="expression" dxfId="233" priority="279">
      <formula>S44="No_existen"</formula>
    </cfRule>
  </conditionalFormatting>
  <conditionalFormatting sqref="AG44">
    <cfRule type="expression" dxfId="232" priority="276">
      <formula>#REF!="No_existen"</formula>
    </cfRule>
  </conditionalFormatting>
  <conditionalFormatting sqref="AG45">
    <cfRule type="expression" dxfId="231" priority="275">
      <formula>#REF!="No_existen"</formula>
    </cfRule>
  </conditionalFormatting>
  <conditionalFormatting sqref="AG46">
    <cfRule type="expression" dxfId="230" priority="274">
      <formula>#REF!="No_existen"</formula>
    </cfRule>
  </conditionalFormatting>
  <conditionalFormatting sqref="AU44:AV49">
    <cfRule type="cellIs" dxfId="229" priority="269" operator="equal">
      <formula>"LEVE"</formula>
    </cfRule>
    <cfRule type="cellIs" dxfId="228" priority="270" operator="equal">
      <formula>"MODERADO"</formula>
    </cfRule>
    <cfRule type="cellIs" dxfId="227" priority="271" operator="equal">
      <formula>"GRAVE"</formula>
    </cfRule>
  </conditionalFormatting>
  <conditionalFormatting sqref="W62">
    <cfRule type="expression" dxfId="226" priority="253">
      <formula>S62="No_existen"</formula>
    </cfRule>
  </conditionalFormatting>
  <conditionalFormatting sqref="W63">
    <cfRule type="expression" dxfId="225" priority="252">
      <formula>S63="No_existen"</formula>
    </cfRule>
  </conditionalFormatting>
  <conditionalFormatting sqref="W64">
    <cfRule type="expression" dxfId="224" priority="251">
      <formula>S64="No_existen"</formula>
    </cfRule>
  </conditionalFormatting>
  <conditionalFormatting sqref="AG62">
    <cfRule type="expression" dxfId="223" priority="230">
      <formula>S62="No_existen"</formula>
    </cfRule>
  </conditionalFormatting>
  <conditionalFormatting sqref="AG63">
    <cfRule type="expression" dxfId="222" priority="229">
      <formula>S63="No_existen"</formula>
    </cfRule>
  </conditionalFormatting>
  <conditionalFormatting sqref="AG64">
    <cfRule type="expression" dxfId="221" priority="228">
      <formula>S64="No_existen"</formula>
    </cfRule>
  </conditionalFormatting>
  <conditionalFormatting sqref="AG62:AG64">
    <cfRule type="expression" dxfId="220" priority="222">
      <formula>AF62="No asignado"</formula>
    </cfRule>
  </conditionalFormatting>
  <conditionalFormatting sqref="AG62">
    <cfRule type="expression" dxfId="219" priority="218">
      <formula>S62="No_existen"</formula>
    </cfRule>
  </conditionalFormatting>
  <conditionalFormatting sqref="AG62">
    <cfRule type="expression" dxfId="218" priority="217">
      <formula>AF62="No asignado"</formula>
    </cfRule>
  </conditionalFormatting>
  <conditionalFormatting sqref="AG63">
    <cfRule type="expression" dxfId="217" priority="215">
      <formula>S63="No_existen"</formula>
    </cfRule>
  </conditionalFormatting>
  <conditionalFormatting sqref="AG63">
    <cfRule type="expression" dxfId="216" priority="214">
      <formula>S63="No_existen"</formula>
    </cfRule>
  </conditionalFormatting>
  <conditionalFormatting sqref="AG63">
    <cfRule type="expression" dxfId="215" priority="213">
      <formula>AF63="No asignado"</formula>
    </cfRule>
  </conditionalFormatting>
  <conditionalFormatting sqref="AU62:AV62">
    <cfRule type="cellIs" dxfId="214" priority="194" operator="equal">
      <formula>"LEVE"</formula>
    </cfRule>
    <cfRule type="cellIs" dxfId="213" priority="195" operator="equal">
      <formula>"MODERADO"</formula>
    </cfRule>
    <cfRule type="cellIs" dxfId="212" priority="196" operator="equal">
      <formula>"GRAVE"</formula>
    </cfRule>
  </conditionalFormatting>
  <conditionalFormatting sqref="BA62:BA63">
    <cfRule type="expression" dxfId="211" priority="179">
      <formula>AW62&lt;&gt;"COMPARTIR"</formula>
    </cfRule>
    <cfRule type="expression" dxfId="210" priority="180">
      <formula>AW62="ASUMIR"</formula>
    </cfRule>
  </conditionalFormatting>
  <conditionalFormatting sqref="AX62">
    <cfRule type="expression" dxfId="209" priority="178">
      <formula>AW62="ASUMIR"</formula>
    </cfRule>
  </conditionalFormatting>
  <conditionalFormatting sqref="AY62:AZ62 AZ63">
    <cfRule type="expression" dxfId="208" priority="177">
      <formula>AW62="ASUMIR"</formula>
    </cfRule>
  </conditionalFormatting>
  <conditionalFormatting sqref="AX63">
    <cfRule type="expression" dxfId="207" priority="176">
      <formula>AW63="ASUMIR"</formula>
    </cfRule>
  </conditionalFormatting>
  <conditionalFormatting sqref="AY63">
    <cfRule type="expression" dxfId="206" priority="175">
      <formula>AW63="ASUMIR"</formula>
    </cfRule>
  </conditionalFormatting>
  <conditionalFormatting sqref="AU32:AV32">
    <cfRule type="cellIs" dxfId="205" priority="144" operator="equal">
      <formula>"LEVE"</formula>
    </cfRule>
    <cfRule type="cellIs" dxfId="204" priority="145" operator="equal">
      <formula>"MODERADO"</formula>
    </cfRule>
    <cfRule type="cellIs" dxfId="203" priority="146" operator="equal">
      <formula>"GRAVE"</formula>
    </cfRule>
  </conditionalFormatting>
  <conditionalFormatting sqref="AU35:AV35">
    <cfRule type="cellIs" dxfId="202" priority="135" operator="equal">
      <formula>"LEVE"</formula>
    </cfRule>
    <cfRule type="cellIs" dxfId="201" priority="136" operator="equal">
      <formula>"MODERADO"</formula>
    </cfRule>
    <cfRule type="cellIs" dxfId="200" priority="137" operator="equal">
      <formula>"GRAVE"</formula>
    </cfRule>
  </conditionalFormatting>
  <conditionalFormatting sqref="AU29:AV29">
    <cfRule type="cellIs" dxfId="199" priority="141" operator="equal">
      <formula>"LEVE"</formula>
    </cfRule>
    <cfRule type="cellIs" dxfId="198" priority="142" operator="equal">
      <formula>"MODERADO"</formula>
    </cfRule>
    <cfRule type="cellIs" dxfId="197" priority="143" operator="equal">
      <formula>"GRAVE"</formula>
    </cfRule>
  </conditionalFormatting>
  <conditionalFormatting sqref="AX32:AX34">
    <cfRule type="expression" dxfId="196" priority="132">
      <formula>AW32="ASUMIR"</formula>
    </cfRule>
  </conditionalFormatting>
  <conditionalFormatting sqref="AY32:AY34">
    <cfRule type="expression" dxfId="195" priority="131">
      <formula>AW32="ASUMIR"</formula>
    </cfRule>
  </conditionalFormatting>
  <conditionalFormatting sqref="G11:G13">
    <cfRule type="expression" dxfId="194" priority="32">
      <formula>$G11="N/A"</formula>
    </cfRule>
  </conditionalFormatting>
  <conditionalFormatting sqref="H11:H13">
    <cfRule type="expression" dxfId="193" priority="33">
      <formula>$G11="N/A"</formula>
    </cfRule>
  </conditionalFormatting>
  <conditionalFormatting sqref="AG11:AG13">
    <cfRule type="expression" dxfId="192" priority="30">
      <formula>$S$11="No_existen"</formula>
    </cfRule>
  </conditionalFormatting>
  <conditionalFormatting sqref="AG11:AG13">
    <cfRule type="expression" dxfId="191" priority="29">
      <formula>AF11="No asignado"</formula>
    </cfRule>
  </conditionalFormatting>
  <conditionalFormatting sqref="AG11:AG13">
    <cfRule type="expression" dxfId="190" priority="28">
      <formula>S11="No_existen"</formula>
    </cfRule>
  </conditionalFormatting>
  <conditionalFormatting sqref="AU11:AV11">
    <cfRule type="cellIs" dxfId="189" priority="25" operator="equal">
      <formula>"LEVE"</formula>
    </cfRule>
    <cfRule type="cellIs" dxfId="188" priority="26" operator="equal">
      <formula>"MODERADO"</formula>
    </cfRule>
    <cfRule type="cellIs" dxfId="187" priority="27" operator="equal">
      <formula>"GRAVE"</formula>
    </cfRule>
  </conditionalFormatting>
  <conditionalFormatting sqref="AX11:AY11">
    <cfRule type="expression" dxfId="186" priority="22">
      <formula>$S11="No_existen"</formula>
    </cfRule>
  </conditionalFormatting>
  <conditionalFormatting sqref="AX11">
    <cfRule type="expression" dxfId="185" priority="24">
      <formula>AW11="ASUMIR"</formula>
    </cfRule>
  </conditionalFormatting>
  <conditionalFormatting sqref="AY11">
    <cfRule type="expression" dxfId="184" priority="23">
      <formula>AW11="ASUMIR"</formula>
    </cfRule>
  </conditionalFormatting>
  <conditionalFormatting sqref="AX25">
    <cfRule type="expression" dxfId="183" priority="1">
      <formula>AW25="ASUMIR"</formula>
    </cfRule>
  </conditionalFormatting>
  <conditionalFormatting sqref="W11:W13">
    <cfRule type="expression" dxfId="182" priority="14">
      <formula>S11="No_existen"</formula>
    </cfRule>
  </conditionalFormatting>
  <conditionalFormatting sqref="W14:W16">
    <cfRule type="expression" dxfId="181" priority="13">
      <formula>S14="No_existen"</formula>
    </cfRule>
  </conditionalFormatting>
  <conditionalFormatting sqref="AG14:AG16">
    <cfRule type="expression" dxfId="180" priority="12">
      <formula>AF14="No asignado"</formula>
    </cfRule>
  </conditionalFormatting>
  <conditionalFormatting sqref="AG14:AG16">
    <cfRule type="expression" dxfId="179" priority="11">
      <formula>S14="No_existen"</formula>
    </cfRule>
  </conditionalFormatting>
  <conditionalFormatting sqref="AL14:AL16">
    <cfRule type="expression" dxfId="178" priority="10">
      <formula>S14="No_existen"</formula>
    </cfRule>
  </conditionalFormatting>
  <conditionalFormatting sqref="AU14:AV14">
    <cfRule type="cellIs" dxfId="177" priority="7" operator="equal">
      <formula>"LEVE"</formula>
    </cfRule>
    <cfRule type="cellIs" dxfId="176" priority="8" operator="equal">
      <formula>"MODERADO"</formula>
    </cfRule>
    <cfRule type="cellIs" dxfId="175" priority="9" operator="equal">
      <formula>"GRAVE"</formula>
    </cfRule>
  </conditionalFormatting>
  <conditionalFormatting sqref="AW23:AW25">
    <cfRule type="expression" dxfId="174" priority="6">
      <formula>$S23="No_existen"</formula>
    </cfRule>
  </conditionalFormatting>
  <conditionalFormatting sqref="AX23">
    <cfRule type="expression" dxfId="173" priority="5">
      <formula>AW23="ASUMIR"</formula>
    </cfRule>
  </conditionalFormatting>
  <conditionalFormatting sqref="AY23:AY24">
    <cfRule type="expression" dxfId="172" priority="4">
      <formula>AW23="ASUMIR"</formula>
    </cfRule>
  </conditionalFormatting>
  <conditionalFormatting sqref="AX24">
    <cfRule type="expression" dxfId="171" priority="3">
      <formula>AT24="No_existen"</formula>
    </cfRule>
  </conditionalFormatting>
  <conditionalFormatting sqref="AY25">
    <cfRule type="expression" dxfId="170" priority="2">
      <formula>AW25="ASUMIR"</formula>
    </cfRule>
  </conditionalFormatting>
  <dataValidations xWindow="375" yWindow="736" count="68">
    <dataValidation allowBlank="1" showInputMessage="1" showErrorMessage="1" prompt="Identiique aquellas principales consecuencias que se pueden presentar al momento de que se materialice el riesgo" sqref="M53 M56 M47 M35 M59:M65 M20:M23 M26 M41:M44 M29:M32 M38 M50 M11 M14:M17" xr:uid="{00000000-0002-0000-0000-000000000000}"/>
    <dataValidation allowBlank="1" showInputMessage="1" showErrorMessage="1" prompt="Describa brevemente en qué consiste el riesgo" sqref="L53 L56 L47 L35 L59:L65 L20:L23 L26 L41:L44 L29:L32 L38 L50 L11 L14:L17" xr:uid="{00000000-0002-0000-0000-000001000000}"/>
    <dataValidation allowBlank="1" showInputMessage="1" showErrorMessage="1" promptTitle="CONTROL" prompt="Defina el estado del control asociado al riesgo" sqref="T26:V26 T57:T58 T18:T19 T17:V17 T20:V20 T42:T43 T59:V59 T66:T67 T39:T40 T65:V65 T38:V38 T41:V41 T30:T31 T50:V50 T51:T52 T53:V53 T45:T46 T60:T61 T56:V56 T44:V44 T27:T28 T48:T49 T47:V47 T23:V23 T24:T25 T62:V62 T63:T64 T32:V32 T21:T22 T35:V35 T29:V29 T36:T37 U11:V11 U14:V14 T11:T16 T33:T34 T54:T55" xr:uid="{00000000-0002-0000-0000-000002000000}"/>
    <dataValidation type="list" allowBlank="1" showInputMessage="1" showErrorMessage="1" error="Seleccion el tipo de mapa" prompt="Seleccione el tipo de mapa de riesgos a construir_x000a_PROCESOS_x000a_PDI" sqref="E6" xr:uid="{00000000-0002-0000-0000-000003000000}">
      <formula1>MAPA</formula1>
    </dataValidation>
    <dataValidation type="custom"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AI14 AI11 AI29 AI35 AI32 AI62 AI23 AI47 AI44 AI56 AI53 AI50 AI41 AI38 AI65 AI59 AI20 AI17 AI26" xr:uid="{00000000-0002-0000-0000-000004000000}">
      <formula1>#REF!&lt;&gt;"No_existen"</formula1>
    </dataValidation>
    <dataValidation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Y26:Z26 Y17:Z17 Y20:Z20 Y59:Z59 Z66:Z67 Z39:Z40 Y65:Z65 Y38:Z38 Y41:Z41 Y50:Z50 Z51:Z52 Y53:Z53 Y56:Z56 Y44:Z44 Z48:Z49 Y47:Z47 Y23:Z23 Z24:Z25 Y62:Z62 Z63:Z64 Y32:Z32 Y35:Z35 Y29:Z29 Z36:Z37 Y11:Z11 Y14:Z14 Z12:Z13 Z15:Z16 Z18:Z19 Z21:Z22 Z33:Z34 Z30:Z31 Z60:Z61 Z42:Z43 Z57:Z58 Z27:Z28 Z45:Z46 Z54:Z55 AJ11:AJ67 X11:X67 AC11:AE67" xr:uid="{00000000-0002-0000-0000-000005000000}"/>
    <dataValidation type="custom" allowBlank="1" showInputMessage="1" showErrorMessage="1" sqref="BH10" xr:uid="{00000000-0002-0000-0000-000006000000}">
      <formula1>"SI(P11=""No_existe"",5,EVAL_PERIODICIDAD)"</formula1>
    </dataValidation>
    <dataValidation allowBlank="1" showInputMessage="1" sqref="AB88:AB1048576 J86 AG8 AB1:AB4 W1:W4 AG1:AG4 AB8 AB82 W88:W1048576 AG82 AG88:AG1048576 J82 J84 W82:W86 AG68:AG80 AG10 W68:W80 AB10:AB80 W8:W64" xr:uid="{00000000-0002-0000-0000-000007000000}"/>
    <dataValidation type="list" allowBlank="1" showInputMessage="1" showErrorMessage="1" sqref="F26 F17 F20 F59 F65 F38 F41 F50 F53 F56 F44 F47 F23 F62 F32 F35 F29 F11 F14" xr:uid="{00000000-0002-0000-0000-000008000000}">
      <formula1>INSTITUCIONAL</formula1>
    </dataValidation>
    <dataValidation type="list" allowBlank="1" showInputMessage="1" showErrorMessage="1" sqref="G26:G67 G11:G22" xr:uid="{00000000-0002-0000-0000-000009000000}">
      <formula1>FACTOR</formula1>
    </dataValidation>
    <dataValidation type="list" allowBlank="1" showInputMessage="1" showErrorMessage="1" sqref="H38:H43 H56:H58 H11:H22" xr:uid="{00000000-0002-0000-0000-00000A000000}">
      <formula1>INDIRECT(G11)</formula1>
    </dataValidation>
    <dataValidation type="list" allowBlank="1" showInputMessage="1" showErrorMessage="1" sqref="H23:H36 H44:H55 H59:H67" xr:uid="{00000000-0002-0000-0000-00000B000000}">
      <formula1>INDIRECT($G23)</formula1>
    </dataValidation>
    <dataValidation allowBlank="1" showInputMessage="1" showErrorMessage="1" prompt="De acuerdo al análisis de los factores interno y externos que incluyo en el estudio de contexto del proceso, establezca claramente la causa que genera el riesgo." sqref="I38:I67 I11:I36" xr:uid="{00000000-0002-0000-0000-00000C000000}"/>
    <dataValidation allowBlank="1" showInputMessage="1" showErrorMessage="1" promptTitle="INDICADOR DE RIESGO" prompt="Digite el nombre y la formula del indicador que permita monitorear el riesgo" sqref="AU11:AU64" xr:uid="{00000000-0002-0000-0000-00000D000000}"/>
    <dataValidation allowBlank="1" showInputMessage="1" showErrorMessage="1" promptTitle="META" prompt="Establezca la meta para el indicador, definiendo si la meta a cumplir es creciente o decreciente." sqref="AV11:AV64" xr:uid="{00000000-0002-0000-0000-00000E000000}"/>
    <dataValidation allowBlank="1" showInputMessage="1" promptTitle="Digitar su cargo" prompt="Digite:_x000a_Planta:  Nombre del cargo_x000a_Transitorio: Nombre de denominación_x000a_Contratista: Contrato - Orden de servicio_x000a__x000a_Si definió NO ASIGNADO, deje esta celda en blanco" sqref="AG11:AG64" xr:uid="{00000000-0002-0000-0000-00000F000000}"/>
    <dataValidation type="list" allowBlank="1" showInputMessage="1" showErrorMessage="1" sqref="D26:D28" xr:uid="{00000000-0002-0000-0000-000010000000}">
      <formula1>INDIRECT(B26)</formula1>
    </dataValidation>
    <dataValidation type="list" allowBlank="1" showInputMessage="1" showErrorMessage="1" sqref="H37" xr:uid="{00000000-0002-0000-0000-000011000000}">
      <formula1>INDIRECT(#REF!)</formula1>
    </dataValidation>
    <dataValidation allowBlank="1" showInputMessage="1" showErrorMessage="1" promptTitle="INDICADOR  DEL RIESGO" prompt="Establezca un indicador que permita monitorear el riesgo" sqref="BH11:BH67" xr:uid="{00000000-0002-0000-0000-000012000000}"/>
    <dataValidation allowBlank="1" showInputMessage="1" showErrorMessage="1" prompt="Defina la acción (oportunidad de mejora) que será implementada para prevenir o mitigar el riesgo, de acuerdo al nivel de exposición del mismo._x000a__x000a_Para ello tenga en cuenta la mejora o implementación de nuevos controles." sqref="AX11:AX67" xr:uid="{00000000-0002-0000-0000-000013000000}"/>
    <dataValidation type="date" operator="greaterThan" allowBlank="1" showInputMessage="1" showErrorMessage="1" errorTitle="ERROR EN FECHA" error="Solo se admite fecha así:_x000a__x000a_DD/MM/AAAA" promptTitle="FECHA: DD/MM/AAAA" prompt="Digite fecha en la cual se finalizará la acción preventiva para el manejo del riesgo._x000a__x000a_DD/MM/AAAA" sqref="AY11:AZ67" xr:uid="{00000000-0002-0000-0000-000014000000}">
      <formula1>42736</formula1>
    </dataValidation>
    <dataValidation allowBlank="1" showInputMessage="1" showErrorMessage="1" errorTitle="DATO NO VALIDO" error="CELDA DE SELECCIÓN - NO CAMBIAR CONFIGURACIÓN" promptTitle="IMPACTO" prompt="Seleccione el nivel de impacto del riesgo" sqref="Q11:Q67" xr:uid="{00000000-0002-0000-0000-000015000000}"/>
    <dataValidation allowBlank="1" showInputMessage="1" showErrorMessage="1" errorTitle="DATO NO VALIDO" error="CELDA DE SELECCIÓN  - NO CAMBIAR CONFIGURACIÓN" promptTitle="PROBABILIDAD" prompt="Seleccione la probabilidad de ocurrencia del riesgo" sqref="O11:O67" xr:uid="{00000000-0002-0000-0000-000016000000}"/>
    <dataValidation type="list" allowBlank="1" showInputMessage="1" showErrorMessage="1" errorTitle="DATO NO VALIDO" error="CELDA DE SELECCIÓN  - NO CAMBIAR CONFIGURACIÓN" promptTitle="PROBABILIDAD" prompt="Seleccione la probabilidad de ocurrencia del riesgo" sqref="N11:N67" xr:uid="{00000000-0002-0000-0000-000017000000}">
      <formula1>PROBABILIDAD</formula1>
    </dataValidation>
    <dataValidation allowBlank="1" showInputMessage="1" showErrorMessage="1" prompt="Defina el riesgo, tenga en cuanta que antes de definir el riesgo debe conocer el contexto (factores internos y externos)._x000a__x000a_RIESGO: Posibilidad de que ocurra un acontecimiento que impacte el alcance de los objetivos y resultados de la Institución " sqref="K11:K67" xr:uid="{00000000-0002-0000-0000-000018000000}"/>
    <dataValidation type="list" allowBlank="1" showInputMessage="1" showErrorMessage="1" errorTitle="DATO NO VÁLIDO" error="CELDA DE SELECCIÓN - NO CAMBIAR CONFIGURACIÓN" promptTitle="CONTROL" prompt="Defina el estado del control asociado al riesgo" sqref="S11:S67" xr:uid="{00000000-0002-0000-0000-000019000000}">
      <formula1>CONTROLES</formula1>
    </dataValidation>
    <dataValidation type="list" allowBlank="1" showInputMessage="1" showErrorMessage="1" errorTitle="DATO NO VÁLIDO" error="CELDA DE SELECCIÓN - NO CAMBIAR CONFIGURACIÓN" promptTitle="Estado del Control" prompt="Determine el estado del control" sqref="S11:S67" xr:uid="{00000000-0002-0000-0000-00001A000000}">
      <formula1>CONTROLES</formula1>
    </dataValidation>
    <dataValidation type="list" allowBlank="1" showInputMessage="1" showErrorMessage="1" prompt="Seleccione la CLASE de riesgo_x000a_" sqref="J11:J67" xr:uid="{00000000-0002-0000-0000-00001B000000}">
      <formula1>CLASE_RIESGO</formula1>
    </dataValidation>
    <dataValidation allowBlank="1" showInputMessage="1" showErrorMessage="1" promptTitle="Periodicidad" prompt="Determine los intervalos en los cuales aplica el control._x000a__x000a_Si definio NO EXISTE EL CONTROL dejeesta celda en blanco" sqref="AN11:AO67" xr:uid="{00000000-0002-0000-0000-00001C000000}"/>
    <dataValidation type="list" allowBlank="1" showInputMessage="1" showErrorMessage="1" errorTitle=" " promptTitle="VALORACION DE LA RESPONSABILIDAD" prompt="Seleccione de la lista de desplegable la valoración dada frente a la responsabilidad del control descrito, para ello tenga en cuenta las siguientes tres caracteristicas:_x000a__x000a_-Responsable_x000a_-Segregación de funciones_x000a_-Autoridad" sqref="AF11:AF67" xr:uid="{00000000-0002-0000-0000-00001D000000}">
      <formula1>RESPONSABILIDAD</formula1>
    </dataValidation>
    <dataValidation type="list" allowBlank="1" showInputMessage="1" showErrorMessage="1" errorTitle=" NO EXISTE CONTROL" error="Si requiere registrar información cambie el estado del control." prompt="Defina si la periodicidad empleada en el control es oportuna o no._x000a__x000a_Seleccione de la lista de desplegable" sqref="AK11:AK67" xr:uid="{00000000-0002-0000-0000-00001E000000}">
      <formula1>EVAL_PERIODICIDAD</formula1>
    </dataValidation>
    <dataValidation type="list" allowBlank="1" showInputMessage="1" showErrorMessage="1" promptTitle="Periodicidad" prompt="Determine los intervalos en los cuales aplica el control._x000a__x000a_Si definio NO EXISTE EL CONTROL deje esta celda en blanco" sqref="AL11:AL67" xr:uid="{00000000-0002-0000-0000-00001F000000}">
      <formula1>PERIODICIDAD</formula1>
    </dataValidation>
    <dataValidation type="list" allowBlank="1" showInputMessage="1" showErrorMessage="1" promptTitle="Tipo de control" prompt="Defina que tipo de control es el que se aplica._x000a__x000a_Si definio NO EXISTE EL CONTROL deje esta celda en blanco" sqref="AP11:AP67" xr:uid="{00000000-0002-0000-0000-000020000000}">
      <formula1>"Detectivo, Preventivo"</formula1>
    </dataValidation>
    <dataValidation allowBlank="1" showInputMessage="1" showErrorMessage="1" promptTitle="Periodicidad" prompt="Determine los intervalos en los cuales aplica el control._x000a__x000a_Si definio NO EXISTE EL CONTROL deje esta celda en blanco" sqref="AM11:AM67" xr:uid="{00000000-0002-0000-0000-000021000000}"/>
    <dataValidation type="list"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AA11:AA67" xr:uid="{00000000-0002-0000-0000-000022000000}">
      <formula1>NIVEL_AUTOMAT</formula1>
    </dataValidation>
    <dataValidation allowBlank="1" showInputMessage="1" showErrorMessage="1" errorTitle=" NO EXISTE CONTROL" error="Si requiere registrar información cambie el estado del control." prompt="Si el control es manual identifique el cargo responsable que ejecuta el control._x000a__x000a_SI el control es automatizado, identifique el aplicativo o software empleado en el control_x000a_" sqref="AH11:AH67" xr:uid="{00000000-0002-0000-0000-000023000000}"/>
    <dataValidation allowBlank="1" showErrorMessage="1" promptTitle="Tipo de control" prompt="Defina que tipo de control es el que se aplica._x000a__x000a_Si definio NO EXISTE EL CONTROL dejeesta celda en blanco" sqref="AR11:AR67" xr:uid="{00000000-0002-0000-0000-000024000000}"/>
    <dataValidation type="list" allowBlank="1" showInputMessage="1" showErrorMessage="1" sqref="B11:B67" xr:uid="{00000000-0002-0000-0000-000025000000}">
      <formula1>INDIRECT($E$6)</formula1>
    </dataValidation>
    <dataValidation allowBlank="1" showInputMessage="1" showErrorMessage="1" promptTitle="Tipo de control" prompt="Defina que tipo de control es el que se aplica._x000a__x000a_Si definio NO EXISTE EL CONTROL dejeesta celda en blanco" sqref="AQ11:AQ67" xr:uid="{00000000-0002-0000-0000-000026000000}"/>
    <dataValidation type="list" allowBlank="1" showInputMessage="1" showErrorMessage="1" sqref="AW20:AW22" xr:uid="{00000000-0002-0000-0000-000027000000}">
      <formula1>INDIRECT(AT$20)</formula1>
    </dataValidation>
    <dataValidation type="list" allowBlank="1" showInputMessage="1" showErrorMessage="1" prompt="Seleccione el tipo de Factor establecido en el contexto" sqref="G23:G25" xr:uid="{00000000-0002-0000-0000-000028000000}">
      <formula1>FACTOR</formula1>
    </dataValidation>
    <dataValidation type="list" allowBlank="1" showInputMessage="1" showErrorMessage="1" sqref="AW32:AW34" xr:uid="{00000000-0002-0000-0000-000029000000}">
      <formula1>INDIRECT(AT$32)</formula1>
    </dataValidation>
    <dataValidation type="list" allowBlank="1" showInputMessage="1" showErrorMessage="1" sqref="AW62:AW64" xr:uid="{00000000-0002-0000-0000-00002A000000}">
      <formula1>INDIRECT(AT$62)</formula1>
    </dataValidation>
    <dataValidation type="list" allowBlank="1" showInputMessage="1" showErrorMessage="1" sqref="AW50:AW52" xr:uid="{00000000-0002-0000-0000-00002B000000}">
      <formula1>INDIRECT(AT$50)</formula1>
    </dataValidation>
    <dataValidation type="list" allowBlank="1" showInputMessage="1" showErrorMessage="1" sqref="AW56:AW58" xr:uid="{00000000-0002-0000-0000-00002C000000}">
      <formula1>INDIRECT(AT$56)</formula1>
    </dataValidation>
    <dataValidation type="list" allowBlank="1" showInputMessage="1" showErrorMessage="1" sqref="AW68:AW1048576 AW1:AW10" xr:uid="{00000000-0002-0000-0000-00002D000000}">
      <formula1>$AT$26:$AT$67</formula1>
    </dataValidation>
    <dataValidation type="custom" allowBlank="1" showInputMessage="1" showErrorMessage="1" errorTitle="COMPARTIR" error="Si requiere involucrar otra dependencia elija como Tipo de manejo &quot;COMPARTIR&quot;" sqref="BF11:BG67" xr:uid="{00000000-0002-0000-0000-00002E000000}">
      <formula1>AX11="COMPARTIR"</formula1>
    </dataValidation>
    <dataValidation type="custom" allowBlank="1" showInputMessage="1" showErrorMessage="1" errorTitle="COMPARTIR" error="Si requiere involucrar otra dependencia elija como Tipo de manejo &quot;COMPARTIR&quot;" sqref="BE11:BE67" xr:uid="{00000000-0002-0000-0000-00002F000000}">
      <formula1>AX11="COMPARTIR"</formula1>
    </dataValidation>
    <dataValidation type="custom" allowBlank="1" showInputMessage="1" showErrorMessage="1" errorTitle="COMPARTIR" error="Si requiere involucrar otra dependencia elija como Tipo de manejo &quot;COMPARTIR&quot;" sqref="BD11:BD67" xr:uid="{00000000-0002-0000-0000-000030000000}">
      <formula1>AX11="COMPARTIR"</formula1>
    </dataValidation>
    <dataValidation type="custom" allowBlank="1" showInputMessage="1" showErrorMessage="1" errorTitle="COMPARTIR" error="Si requiere involucrar otra dependencia elija como Tipo de manejo &quot;COMPARTIR&quot;" sqref="BC11:BC67" xr:uid="{00000000-0002-0000-0000-000031000000}">
      <formula1>AX11="COMPARTIR"</formula1>
    </dataValidation>
    <dataValidation type="custom" allowBlank="1" showInputMessage="1" showErrorMessage="1" errorTitle="COMPARTIR" error="Si requiere involucrar otra dependencia elija como Tipo de manejo &quot;COMPARTIR&quot;" sqref="BA11:BB67" xr:uid="{00000000-0002-0000-0000-000032000000}">
      <formula1>AW11="COMPARTIR"</formula1>
    </dataValidation>
    <dataValidation type="list" allowBlank="1" showInputMessage="1" showErrorMessage="1" sqref="P11:P67" xr:uid="{00000000-0002-0000-0000-000033000000}">
      <formula1>INDIRECT(J11)</formula1>
    </dataValidation>
    <dataValidation type="list" allowBlank="1" showInputMessage="1" showErrorMessage="1" sqref="D62:D64" xr:uid="{00000000-0002-0000-0000-000034000000}">
      <formula1>INDIRECT(B62:B327)</formula1>
    </dataValidation>
    <dataValidation type="list" allowBlank="1" showInputMessage="1" showErrorMessage="1" sqref="D65:D67" xr:uid="{00000000-0002-0000-0000-000035000000}">
      <formula1>INDIRECT(B65:B231)</formula1>
    </dataValidation>
    <dataValidation type="list" allowBlank="1" showInputMessage="1" showErrorMessage="1" sqref="AW65:AW67 AW35:AW49 AW59:AW61 AW53:AW55 AW26:AW31 AW17:AW19" xr:uid="{00000000-0002-0000-0000-000036000000}">
      <formula1>INDIRECT($AT$26:$AT$67)</formula1>
    </dataValidation>
    <dataValidation type="list" allowBlank="1" showInputMessage="1" showErrorMessage="1" sqref="D44:D49 D23:D25" xr:uid="{00000000-0002-0000-0000-000037000000}">
      <formula1>INDIRECT(B23:B279)</formula1>
    </dataValidation>
    <dataValidation type="list" allowBlank="1" showInputMessage="1" showErrorMessage="1" sqref="D56:D58" xr:uid="{00000000-0002-0000-0000-000038000000}">
      <formula1>INDIRECT(B56:B267)</formula1>
    </dataValidation>
    <dataValidation type="list" allowBlank="1" showInputMessage="1" showErrorMessage="1" sqref="D59:D61" xr:uid="{00000000-0002-0000-0000-000039000000}">
      <formula1>INDIRECT(B59:B222)</formula1>
    </dataValidation>
    <dataValidation type="list" allowBlank="1" showInputMessage="1" showErrorMessage="1" sqref="D38:D40 D50:D55" xr:uid="{00000000-0002-0000-0000-00003A000000}">
      <formula1>INDIRECT(B38:B240)</formula1>
    </dataValidation>
    <dataValidation type="list" allowBlank="1" showInputMessage="1" showErrorMessage="1" sqref="D41:D43" xr:uid="{00000000-0002-0000-0000-00003B000000}">
      <formula1>INDIRECT(B41:B246)</formula1>
    </dataValidation>
    <dataValidation type="list" allowBlank="1" showInputMessage="1" showErrorMessage="1" sqref="D17:D19" xr:uid="{00000000-0002-0000-0000-00003C000000}">
      <formula1>INDIRECT(B17:B186)</formula1>
    </dataValidation>
    <dataValidation type="list" allowBlank="1" showInputMessage="1" showErrorMessage="1" sqref="D20:D22" xr:uid="{00000000-0002-0000-0000-00003D000000}">
      <formula1>INDIRECT(B20:B192)</formula1>
    </dataValidation>
    <dataValidation type="list" allowBlank="1" showInputMessage="1" showErrorMessage="1" sqref="D32:D37" xr:uid="{00000000-0002-0000-0000-00003E000000}">
      <formula1>INDIRECT(B32:B339)</formula1>
    </dataValidation>
    <dataValidation type="list" allowBlank="1" showInputMessage="1" showErrorMessage="1" sqref="D29:D31" xr:uid="{00000000-0002-0000-0000-00003F000000}">
      <formula1>INDIRECT(B29:B345)</formula1>
    </dataValidation>
    <dataValidation type="list" allowBlank="1" showInputMessage="1" showErrorMessage="1" sqref="D11:D16" xr:uid="{00000000-0002-0000-0000-000040000000}">
      <formula1>INDIRECT(B11:B375)</formula1>
    </dataValidation>
    <dataValidation type="list" allowBlank="1" showInputMessage="1" showErrorMessage="1" sqref="AW11:AW13" xr:uid="{00000000-0002-0000-0000-000041000000}">
      <formula1>INDIRECT($AT$11)</formula1>
    </dataValidation>
    <dataValidation type="list" allowBlank="1" showInputMessage="1" showErrorMessage="1" sqref="AW14:AW16" xr:uid="{00000000-0002-0000-0000-000042000000}">
      <formula1>INDIRECT($AT$14)</formula1>
    </dataValidation>
    <dataValidation type="list" allowBlank="1" showInputMessage="1" showErrorMessage="1" promptTitle="TRATAMIENTO DEL RIESGO" prompt="Defina el tratamiento que se le dará al riesgo" sqref="AW23:AW25" xr:uid="{00000000-0002-0000-0000-000043000000}">
      <formula1>INDIRECT($AT$14)</formula1>
    </dataValidation>
  </dataValidations>
  <pageMargins left="1.3779527559055118" right="0.15748031496062992" top="0.59055118110236227" bottom="0.39370078740157483" header="0" footer="0"/>
  <pageSetup paperSize="120" scale="10" fitToHeight="10" orientation="landscape" horizontalDpi="1200" verticalDpi="1200" r:id="rId1"/>
  <headerFooter alignWithMargins="0"/>
  <colBreaks count="1" manualBreakCount="1">
    <brk id="53"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filterMode="1"/>
  <dimension ref="A1:S66"/>
  <sheetViews>
    <sheetView zoomScale="85" zoomScaleNormal="85" zoomScaleSheetLayoutView="130" workbookViewId="0">
      <pane xSplit="1" ySplit="9" topLeftCell="B10" activePane="bottomRight" state="frozen"/>
      <selection pane="topRight" activeCell="B1" sqref="B1"/>
      <selection pane="bottomLeft" activeCell="A10" sqref="A10"/>
      <selection pane="bottomRight" activeCell="A7" sqref="A7:E7"/>
    </sheetView>
  </sheetViews>
  <sheetFormatPr baseColWidth="10" defaultColWidth="11.42578125" defaultRowHeight="37.5" customHeight="1" x14ac:dyDescent="0.2"/>
  <cols>
    <col min="1" max="1" width="8" style="146" customWidth="1"/>
    <col min="2" max="2" width="24.7109375" style="146" customWidth="1"/>
    <col min="3" max="4" width="13.42578125" style="146" customWidth="1"/>
    <col min="5" max="5" width="33.7109375" style="146" customWidth="1"/>
    <col min="6" max="6" width="42.28515625" style="146" customWidth="1"/>
    <col min="7" max="7" width="32.42578125" style="146" customWidth="1"/>
    <col min="8" max="8" width="43.140625" style="146" customWidth="1"/>
    <col min="9" max="9" width="16" style="146" customWidth="1"/>
    <col min="10" max="10" width="22.140625" style="146" hidden="1" customWidth="1"/>
    <col min="11" max="11" width="19.5703125" style="146" customWidth="1"/>
    <col min="12" max="19" width="16.7109375" style="146" customWidth="1"/>
    <col min="20" max="16384" width="11.42578125" style="146"/>
  </cols>
  <sheetData>
    <row r="1" spans="1:19" s="145" customFormat="1" ht="37.5" customHeight="1" x14ac:dyDescent="0.2">
      <c r="A1" s="142"/>
      <c r="B1" s="143"/>
      <c r="C1" s="143"/>
      <c r="D1" s="143"/>
      <c r="E1" s="143"/>
      <c r="F1" s="143"/>
      <c r="G1" s="143"/>
      <c r="H1" s="143"/>
      <c r="I1" s="143"/>
      <c r="J1" s="143"/>
      <c r="K1" s="143"/>
      <c r="L1" s="143"/>
      <c r="M1" s="143"/>
      <c r="N1" s="143"/>
      <c r="O1" s="148"/>
      <c r="P1" s="148"/>
      <c r="Q1" s="148"/>
      <c r="R1" s="149" t="s">
        <v>65</v>
      </c>
      <c r="S1" s="122" t="s">
        <v>432</v>
      </c>
    </row>
    <row r="2" spans="1:19" s="145" customFormat="1" ht="37.5" customHeight="1" x14ac:dyDescent="0.2">
      <c r="A2" s="144"/>
      <c r="E2" s="274" t="s">
        <v>67</v>
      </c>
      <c r="F2" s="274"/>
      <c r="G2" s="274"/>
      <c r="H2" s="274"/>
      <c r="I2" s="274"/>
      <c r="J2" s="274"/>
      <c r="K2" s="274"/>
      <c r="L2" s="274"/>
      <c r="M2" s="274"/>
      <c r="N2" s="274"/>
      <c r="O2" s="150"/>
      <c r="P2" s="150"/>
      <c r="Q2" s="150"/>
      <c r="R2" s="151" t="s">
        <v>426</v>
      </c>
      <c r="S2" s="119">
        <v>9</v>
      </c>
    </row>
    <row r="3" spans="1:19" s="145" customFormat="1" ht="37.5" customHeight="1" x14ac:dyDescent="0.2">
      <c r="A3" s="144"/>
      <c r="E3" s="274" t="s">
        <v>56</v>
      </c>
      <c r="F3" s="274"/>
      <c r="G3" s="274"/>
      <c r="H3" s="274"/>
      <c r="I3" s="274"/>
      <c r="J3" s="274"/>
      <c r="K3" s="274"/>
      <c r="L3" s="274"/>
      <c r="M3" s="274"/>
      <c r="N3" s="274"/>
      <c r="O3" s="150"/>
      <c r="P3" s="150"/>
      <c r="Q3" s="150"/>
      <c r="R3" s="151" t="s">
        <v>427</v>
      </c>
      <c r="S3" s="120">
        <v>45219</v>
      </c>
    </row>
    <row r="4" spans="1:19" s="145" customFormat="1" ht="37.5" customHeight="1" thickBot="1" x14ac:dyDescent="0.25">
      <c r="A4" s="121"/>
      <c r="B4" s="147"/>
      <c r="C4" s="147"/>
      <c r="D4" s="147"/>
      <c r="E4" s="275"/>
      <c r="F4" s="275"/>
      <c r="G4" s="275"/>
      <c r="H4" s="275"/>
      <c r="I4" s="275"/>
      <c r="J4" s="275"/>
      <c r="K4" s="275"/>
      <c r="L4" s="275"/>
      <c r="M4" s="275"/>
      <c r="N4" s="275"/>
      <c r="O4" s="152"/>
      <c r="P4" s="152"/>
      <c r="Q4" s="152"/>
      <c r="R4" s="153" t="s">
        <v>428</v>
      </c>
      <c r="S4" s="123" t="s">
        <v>430</v>
      </c>
    </row>
    <row r="5" spans="1:19" s="145" customFormat="1" ht="37.5" customHeight="1" thickBot="1" x14ac:dyDescent="0.25">
      <c r="A5" s="271"/>
      <c r="B5" s="272"/>
      <c r="C5" s="272"/>
      <c r="D5" s="272"/>
      <c r="E5" s="272"/>
      <c r="F5" s="272"/>
      <c r="G5" s="272"/>
      <c r="H5" s="272"/>
      <c r="I5" s="272"/>
      <c r="J5" s="272"/>
      <c r="K5" s="272"/>
      <c r="L5" s="272"/>
      <c r="M5" s="272"/>
      <c r="N5" s="272"/>
      <c r="O5" s="272"/>
      <c r="P5" s="272"/>
      <c r="Q5" s="272"/>
      <c r="R5" s="272"/>
      <c r="S5" s="273"/>
    </row>
    <row r="6" spans="1:19" s="116" customFormat="1" ht="37.5" customHeight="1" thickBot="1" x14ac:dyDescent="0.25">
      <c r="A6" s="277" t="str">
        <f>'01-Mapa de riesgo-UO'!A6:D6</f>
        <v>TIPO DE MAPA</v>
      </c>
      <c r="B6" s="278"/>
      <c r="C6" s="278"/>
      <c r="D6" s="278"/>
      <c r="E6" s="278"/>
      <c r="F6" s="281" t="str">
        <f>'01-Mapa de riesgo-UO'!E6</f>
        <v>PDI</v>
      </c>
      <c r="G6" s="282"/>
      <c r="H6" s="283"/>
      <c r="I6" s="15"/>
      <c r="K6" s="154" t="s">
        <v>7</v>
      </c>
      <c r="L6" s="284">
        <v>45537</v>
      </c>
      <c r="M6" s="285"/>
      <c r="N6" s="15"/>
      <c r="O6" s="15"/>
      <c r="P6" s="15"/>
      <c r="Q6" s="15"/>
      <c r="S6" s="117"/>
    </row>
    <row r="7" spans="1:19" s="116" customFormat="1" ht="37.5" customHeight="1" x14ac:dyDescent="0.2">
      <c r="A7" s="279"/>
      <c r="B7" s="280"/>
      <c r="C7" s="280"/>
      <c r="D7" s="280"/>
      <c r="E7" s="280"/>
      <c r="F7" s="272"/>
      <c r="G7" s="272"/>
      <c r="H7" s="272"/>
      <c r="I7" s="272"/>
      <c r="J7" s="272"/>
      <c r="K7" s="272"/>
      <c r="L7" s="272"/>
      <c r="M7" s="272"/>
      <c r="N7" s="272"/>
      <c r="O7" s="272"/>
      <c r="P7" s="272"/>
      <c r="Q7" s="272"/>
      <c r="S7" s="117"/>
    </row>
    <row r="8" spans="1:19" s="118" customFormat="1" ht="37.5" customHeight="1" x14ac:dyDescent="0.2">
      <c r="A8" s="276" t="s">
        <v>54</v>
      </c>
      <c r="B8" s="276" t="s">
        <v>540</v>
      </c>
      <c r="C8" s="276" t="s">
        <v>541</v>
      </c>
      <c r="D8" s="276" t="s">
        <v>74</v>
      </c>
      <c r="E8" s="276"/>
      <c r="F8" s="276"/>
      <c r="G8" s="276"/>
      <c r="H8" s="276"/>
      <c r="I8" s="276" t="s">
        <v>72</v>
      </c>
      <c r="J8" s="276" t="s">
        <v>2</v>
      </c>
      <c r="K8" s="276" t="s">
        <v>94</v>
      </c>
      <c r="L8" s="276" t="s">
        <v>9</v>
      </c>
      <c r="M8" s="276"/>
      <c r="N8" s="276"/>
      <c r="O8" s="276" t="s">
        <v>3</v>
      </c>
      <c r="P8" s="276" t="s">
        <v>10</v>
      </c>
      <c r="Q8" s="276"/>
      <c r="R8" s="276"/>
      <c r="S8" s="276" t="s">
        <v>3</v>
      </c>
    </row>
    <row r="9" spans="1:19" s="126" customFormat="1" ht="37.5" customHeight="1" x14ac:dyDescent="0.2">
      <c r="A9" s="276"/>
      <c r="B9" s="276"/>
      <c r="C9" s="276"/>
      <c r="D9" s="141" t="s">
        <v>70</v>
      </c>
      <c r="E9" s="141" t="s">
        <v>4</v>
      </c>
      <c r="F9" s="141" t="s">
        <v>0</v>
      </c>
      <c r="G9" s="141" t="s">
        <v>55</v>
      </c>
      <c r="H9" s="141" t="s">
        <v>1</v>
      </c>
      <c r="I9" s="276"/>
      <c r="J9" s="276"/>
      <c r="K9" s="276"/>
      <c r="L9" s="276"/>
      <c r="M9" s="276"/>
      <c r="N9" s="276"/>
      <c r="O9" s="276"/>
      <c r="P9" s="276"/>
      <c r="Q9" s="276"/>
      <c r="R9" s="276"/>
      <c r="S9" s="276"/>
    </row>
    <row r="10" spans="1:19" ht="37.5" customHeight="1" x14ac:dyDescent="0.2">
      <c r="A10" s="289">
        <v>1</v>
      </c>
      <c r="B10" s="286" t="str">
        <f>'01-Mapa de riesgo-UO'!D11</f>
        <v>INVESTIGACIÓN_E_INNOVACIÓN</v>
      </c>
      <c r="C10" s="286" t="str">
        <f>+'01-Mapa de riesgo-UO'!F11</f>
        <v>SI</v>
      </c>
      <c r="D10" s="286" t="str">
        <f>'01-Mapa de riesgo-UO'!J11</f>
        <v>Estratégico</v>
      </c>
      <c r="E10" s="286" t="str">
        <f>'01-Mapa de riesgo-UO'!K11</f>
        <v xml:space="preserve">Investigadores sin reconocimiento ante MinCiencias </v>
      </c>
      <c r="F10" s="286" t="str">
        <f>'01-Mapa de riesgo-UO'!L11</f>
        <v>Investigadores que no cumplen con los estándares mínimos para lograr el reconocimiento de MinCiencias o en su defecto disminuyan su categoría</v>
      </c>
      <c r="G10" s="51" t="str">
        <f>'01-Mapa de riesgo-UO'!I11</f>
        <v xml:space="preserve">Cambio de normatividad por parte de MinCiencias, relacionada al modelo de medición. </v>
      </c>
      <c r="H10" s="286" t="str">
        <f>'01-Mapa de riesgo-UO'!M11</f>
        <v xml:space="preserve">Pérdida de Acreditación Institucional y registros calificados. 
Incumplimiento de los indicadores institucionales. 
Disminución en la imagen y reconocimiento como universidad investigativa. </v>
      </c>
      <c r="I10" s="301" t="str">
        <f>'01-Mapa de riesgo-UO'!AT11</f>
        <v>MODERADO</v>
      </c>
      <c r="J10" s="172" t="str">
        <f>'01-Mapa de riesgo-UO'!AW11</f>
        <v>REDUCIR</v>
      </c>
      <c r="K10" s="286" t="str">
        <f t="shared" ref="K10:K16" si="0">IF(I10="GRAVE","Debe formularse",IF(I10="MODERADO", "Si el proceso lo requiere","NO"))</f>
        <v>Si el proceso lo requiere</v>
      </c>
      <c r="L10" s="292"/>
      <c r="M10" s="293"/>
      <c r="N10" s="294"/>
      <c r="O10" s="289"/>
      <c r="P10" s="292"/>
      <c r="Q10" s="293"/>
      <c r="R10" s="294"/>
      <c r="S10" s="289"/>
    </row>
    <row r="11" spans="1:19" ht="37.5" customHeight="1" x14ac:dyDescent="0.2">
      <c r="A11" s="290"/>
      <c r="B11" s="287"/>
      <c r="C11" s="287"/>
      <c r="D11" s="287"/>
      <c r="E11" s="287"/>
      <c r="F11" s="287"/>
      <c r="G11" s="51" t="str">
        <f>'01-Mapa de riesgo-UO'!I12</f>
        <v xml:space="preserve">Falta de financiación externa o interna para el fortalecimiento de los Grupos de Investigación. </v>
      </c>
      <c r="H11" s="287"/>
      <c r="I11" s="302"/>
      <c r="J11" s="172">
        <f>'01-Mapa de riesgo-UO'!AW12</f>
        <v>0</v>
      </c>
      <c r="K11" s="287"/>
      <c r="L11" s="295"/>
      <c r="M11" s="296"/>
      <c r="N11" s="297"/>
      <c r="O11" s="290"/>
      <c r="P11" s="295"/>
      <c r="Q11" s="296"/>
      <c r="R11" s="297"/>
      <c r="S11" s="290"/>
    </row>
    <row r="12" spans="1:19" ht="37.5" customHeight="1" x14ac:dyDescent="0.2">
      <c r="A12" s="291"/>
      <c r="B12" s="288"/>
      <c r="C12" s="288"/>
      <c r="D12" s="288"/>
      <c r="E12" s="288"/>
      <c r="F12" s="288"/>
      <c r="G12" s="51" t="str">
        <f>'01-Mapa de riesgo-UO'!I13</f>
        <v xml:space="preserve">Desactualización de procedimientos y reglamentación interna relacionada a los Grupos de Investigación. </v>
      </c>
      <c r="H12" s="288"/>
      <c r="I12" s="303"/>
      <c r="J12" s="172">
        <f>'01-Mapa de riesgo-UO'!AW13</f>
        <v>0</v>
      </c>
      <c r="K12" s="288"/>
      <c r="L12" s="298"/>
      <c r="M12" s="299"/>
      <c r="N12" s="300"/>
      <c r="O12" s="291"/>
      <c r="P12" s="298"/>
      <c r="Q12" s="299"/>
      <c r="R12" s="300"/>
      <c r="S12" s="291"/>
    </row>
    <row r="13" spans="1:19" ht="37.5" customHeight="1" x14ac:dyDescent="0.2">
      <c r="A13" s="268">
        <v>2</v>
      </c>
      <c r="B13" s="269" t="str">
        <f>'01-Mapa de riesgo-UO'!D14</f>
        <v>INVESTIGACIÓN_E_INNOVACIÓN</v>
      </c>
      <c r="C13" s="269" t="str">
        <f>+'01-Mapa de riesgo-UO'!F14</f>
        <v>SI</v>
      </c>
      <c r="D13" s="269" t="str">
        <f>'01-Mapa de riesgo-UO'!J14</f>
        <v>Estratégico</v>
      </c>
      <c r="E13" s="269" t="str">
        <f>'01-Mapa de riesgo-UO'!K14</f>
        <v xml:space="preserve">Reducción en la cantidad de activos de conocimiento transferidos a la sociedad </v>
      </c>
      <c r="F13" s="269" t="str">
        <f>'01-Mapa de riesgo-UO'!L14</f>
        <v xml:space="preserve">Grupos de investigación e investigadores  con menor cantidad de productos de desarrollo tecnológico e innovación lo que impacta directamente la cantidad de activos de conocimiento que son susceptibles de transferirse a la sociedad a través de contratos de licencias, acuerdos de transferencia de materiales, uso de marca. </v>
      </c>
      <c r="G13" s="51" t="str">
        <f>'01-Mapa de riesgo-UO'!I14</f>
        <v xml:space="preserve">Falta de financiación externa para la validación, prototipado y escalamiento de los activos tecnológicos </v>
      </c>
      <c r="H13" s="269" t="str">
        <f>'01-Mapa de riesgo-UO'!M14</f>
        <v xml:space="preserve">Incumplimiento de indicadores institucionales 
Reducción en número de productos de desarrollo tecnológico e innovación 
Pérdida de oportunidades de financiación externa
Menor visibilidad en rankings que miden capacidades en desarrollo tecnológico e innovación </v>
      </c>
      <c r="I13" s="270" t="str">
        <f>'01-Mapa de riesgo-UO'!AT14</f>
        <v>LEVE</v>
      </c>
      <c r="J13" s="172" t="str">
        <f>'01-Mapa de riesgo-UO'!AW14</f>
        <v>ASUMIR</v>
      </c>
      <c r="K13" s="269" t="str">
        <f t="shared" si="0"/>
        <v>NO</v>
      </c>
      <c r="L13" s="268"/>
      <c r="M13" s="268"/>
      <c r="N13" s="268"/>
      <c r="O13" s="268"/>
      <c r="P13" s="268"/>
      <c r="Q13" s="268"/>
      <c r="R13" s="268"/>
      <c r="S13" s="268"/>
    </row>
    <row r="14" spans="1:19" ht="37.5" customHeight="1" x14ac:dyDescent="0.2">
      <c r="A14" s="268"/>
      <c r="B14" s="269"/>
      <c r="C14" s="269"/>
      <c r="D14" s="269"/>
      <c r="E14" s="269"/>
      <c r="F14" s="269"/>
      <c r="G14" s="51" t="str">
        <f>'01-Mapa de riesgo-UO'!I15</f>
        <v>Cambios en la normatividad que dificulten el proceso de transferencia de los activos de conocimiento</v>
      </c>
      <c r="H14" s="269"/>
      <c r="I14" s="270"/>
      <c r="J14" s="172" t="str">
        <f>'01-Mapa de riesgo-UO'!AW15</f>
        <v>ASUMIR</v>
      </c>
      <c r="K14" s="269"/>
      <c r="L14" s="268"/>
      <c r="M14" s="268"/>
      <c r="N14" s="268"/>
      <c r="O14" s="268"/>
      <c r="P14" s="268"/>
      <c r="Q14" s="268"/>
      <c r="R14" s="268"/>
      <c r="S14" s="268"/>
    </row>
    <row r="15" spans="1:19" ht="37.5" customHeight="1" x14ac:dyDescent="0.2">
      <c r="A15" s="268"/>
      <c r="B15" s="269"/>
      <c r="C15" s="269"/>
      <c r="D15" s="269"/>
      <c r="E15" s="269"/>
      <c r="F15" s="269"/>
      <c r="G15" s="51" t="str">
        <f>'01-Mapa de riesgo-UO'!I16</f>
        <v xml:space="preserve">Incipiente presupuesto para financiar convocatorias de desarrollo tecnológico e innovación </v>
      </c>
      <c r="H15" s="269"/>
      <c r="I15" s="270"/>
      <c r="J15" s="172" t="str">
        <f>'01-Mapa de riesgo-UO'!AW16</f>
        <v>ASUMIR</v>
      </c>
      <c r="K15" s="269"/>
      <c r="L15" s="268"/>
      <c r="M15" s="268"/>
      <c r="N15" s="268"/>
      <c r="O15" s="268"/>
      <c r="P15" s="268"/>
      <c r="Q15" s="268"/>
      <c r="R15" s="268"/>
      <c r="S15" s="268"/>
    </row>
    <row r="16" spans="1:19" ht="37.5" customHeight="1" x14ac:dyDescent="0.2">
      <c r="A16" s="268">
        <v>3</v>
      </c>
      <c r="B16" s="269" t="str">
        <f>'01-Mapa de riesgo-UO'!D17</f>
        <v>CREACIÓN_GESTIÓN_Y_TRANSFERENCIA_DEL_CONOCIMIENTO</v>
      </c>
      <c r="C16" s="269" t="str">
        <f>+'01-Mapa de riesgo-UO'!F17</f>
        <v>SI</v>
      </c>
      <c r="D16" s="269" t="str">
        <f>'01-Mapa de riesgo-UO'!J17</f>
        <v>Estratégico</v>
      </c>
      <c r="E16" s="269" t="str">
        <f>'01-Mapa de riesgo-UO'!K17</f>
        <v xml:space="preserve">Grupos de Investigación que pierden el reconocimiento de MinCiencias o disminuyen su categoría. </v>
      </c>
      <c r="F16" s="269" t="str">
        <f>'01-Mapa de riesgo-UO'!L17</f>
        <v>Grupos de investigación que no cumplen con los estándares mínimos para lograr el reconocimiento de MinCiencias o en su defecto disminuyan su categoría</v>
      </c>
      <c r="G16" s="51" t="str">
        <f>'01-Mapa de riesgo-UO'!I17</f>
        <v xml:space="preserve">Cambio de normatividad por parte de MinCiencias, relacionada al modelo de medición. </v>
      </c>
      <c r="H16" s="269" t="str">
        <f>'01-Mapa de riesgo-UO'!M17</f>
        <v xml:space="preserve">Pérdida de Acreditación Institucional y registros calificados. Incumplimiento de los indicadores institucionales. Disminución en la imagen y reconocimiento como universidad investigativa. </v>
      </c>
      <c r="I16" s="270" t="str">
        <f>'01-Mapa de riesgo-UO'!AT17</f>
        <v>MODERADO</v>
      </c>
      <c r="J16" s="172" t="str">
        <f>'01-Mapa de riesgo-UO'!AW17</f>
        <v>REDUCIR</v>
      </c>
      <c r="K16" s="269" t="str">
        <f t="shared" si="0"/>
        <v>Si el proceso lo requiere</v>
      </c>
      <c r="L16" s="268"/>
      <c r="M16" s="268"/>
      <c r="N16" s="268"/>
      <c r="O16" s="268"/>
      <c r="P16" s="268"/>
      <c r="Q16" s="268"/>
      <c r="R16" s="268"/>
      <c r="S16" s="268"/>
    </row>
    <row r="17" spans="1:19" ht="37.5" customHeight="1" x14ac:dyDescent="0.2">
      <c r="A17" s="268"/>
      <c r="B17" s="269"/>
      <c r="C17" s="269"/>
      <c r="D17" s="269"/>
      <c r="E17" s="269"/>
      <c r="F17" s="269"/>
      <c r="G17" s="51" t="str">
        <f>'01-Mapa de riesgo-UO'!I18</f>
        <v xml:space="preserve">Falta de financiación externa o interna para el fortalecimiento de los Grupos de Investigación. </v>
      </c>
      <c r="H17" s="269"/>
      <c r="I17" s="270"/>
      <c r="J17" s="172">
        <f>'01-Mapa de riesgo-UO'!AW18</f>
        <v>0</v>
      </c>
      <c r="K17" s="269"/>
      <c r="L17" s="268"/>
      <c r="M17" s="268"/>
      <c r="N17" s="268"/>
      <c r="O17" s="268"/>
      <c r="P17" s="268"/>
      <c r="Q17" s="268"/>
      <c r="R17" s="268"/>
      <c r="S17" s="268"/>
    </row>
    <row r="18" spans="1:19" ht="37.5" customHeight="1" x14ac:dyDescent="0.2">
      <c r="A18" s="268"/>
      <c r="B18" s="269"/>
      <c r="C18" s="269"/>
      <c r="D18" s="269"/>
      <c r="E18" s="269"/>
      <c r="F18" s="269"/>
      <c r="G18" s="51" t="str">
        <f>'01-Mapa de riesgo-UO'!I19</f>
        <v xml:space="preserve">Desactualización de procedimientos y reglamentación interna relacionada a los Grupos de Investigación. </v>
      </c>
      <c r="H18" s="269"/>
      <c r="I18" s="270"/>
      <c r="J18" s="172">
        <f>'01-Mapa de riesgo-UO'!AW19</f>
        <v>0</v>
      </c>
      <c r="K18" s="269"/>
      <c r="L18" s="268"/>
      <c r="M18" s="268"/>
      <c r="N18" s="268"/>
      <c r="O18" s="268"/>
      <c r="P18" s="268"/>
      <c r="Q18" s="268"/>
      <c r="R18" s="268"/>
      <c r="S18" s="268"/>
    </row>
    <row r="19" spans="1:19" ht="37.5" customHeight="1" x14ac:dyDescent="0.2">
      <c r="A19" s="268">
        <v>4</v>
      </c>
      <c r="B19" s="269" t="str">
        <f>'01-Mapa de riesgo-UO'!D20</f>
        <v>GESTIÓN_DEL_CONTEXTO_Y_VISIBILIDAD_NACIONAL_E_INTERNACIONAL</v>
      </c>
      <c r="C19" s="269" t="str">
        <f>+'01-Mapa de riesgo-UO'!F20</f>
        <v>SI</v>
      </c>
      <c r="D19" s="269" t="str">
        <f>'01-Mapa de riesgo-UO'!J20</f>
        <v>Estratégico</v>
      </c>
      <c r="E19" s="269" t="str">
        <f>'01-Mapa de riesgo-UO'!K20</f>
        <v xml:space="preserve">  Poca contribución de la universidad al análisis y la búsqueda de soluciones a los problemas de la sociedad</v>
      </c>
      <c r="F19" s="269" t="str">
        <f>'01-Mapa de riesgo-UO'!L20</f>
        <v>Desarrollo de la universidad descontextualizada de la realidad regional, nacional e internacional.</v>
      </c>
      <c r="G19" s="51" t="str">
        <f>'01-Mapa de riesgo-UO'!I20</f>
        <v>Bajo nivel de articulación entre los diferentes actores institucionales.</v>
      </c>
      <c r="H19" s="269" t="str">
        <f>'01-Mapa de riesgo-UO'!M20</f>
        <v>*Baja incidencia en el medio.
*Desaprovechamiento de oportunidades de gestión de recursos.
*Pérdida de crédibilidad institucional.
*Comunidad Universitaria y egresados que no puede acceder a oportunidades académicas, de investigación y/o laborales.
*Limitada contribución a la comprensión y búsqueda de soluciones a problemas de la sociedad.</v>
      </c>
      <c r="I19" s="270" t="str">
        <f>'01-Mapa de riesgo-UO'!AT20</f>
        <v>MODERADO</v>
      </c>
      <c r="J19" s="172" t="str">
        <f>'01-Mapa de riesgo-UO'!AW20</f>
        <v>REDUCIR</v>
      </c>
      <c r="K19" s="269" t="str">
        <f t="shared" ref="K19:K37" si="1">IF(I19="GRAVE","Debe formularse",IF(I19="MODERADO", "Si el proceso lo requiere","NO"))</f>
        <v>Si el proceso lo requiere</v>
      </c>
      <c r="L19" s="268"/>
      <c r="M19" s="268"/>
      <c r="N19" s="268"/>
      <c r="O19" s="268"/>
      <c r="P19" s="268"/>
      <c r="Q19" s="268"/>
      <c r="R19" s="268"/>
      <c r="S19" s="268"/>
    </row>
    <row r="20" spans="1:19" ht="37.5" customHeight="1" x14ac:dyDescent="0.2">
      <c r="A20" s="268"/>
      <c r="B20" s="269"/>
      <c r="C20" s="269"/>
      <c r="D20" s="269"/>
      <c r="E20" s="269"/>
      <c r="F20" s="269"/>
      <c r="G20" s="51" t="str">
        <f>'01-Mapa de riesgo-UO'!I21</f>
        <v>Ausencia de liderazgo transformacional y de conocimiento frente a la dinámica institucional, regional, nacional e internacional.</v>
      </c>
      <c r="H20" s="269"/>
      <c r="I20" s="270"/>
      <c r="J20" s="172">
        <f>'01-Mapa de riesgo-UO'!AW21</f>
        <v>0</v>
      </c>
      <c r="K20" s="269"/>
      <c r="L20" s="268"/>
      <c r="M20" s="268"/>
      <c r="N20" s="268"/>
      <c r="O20" s="268"/>
      <c r="P20" s="268"/>
      <c r="Q20" s="268"/>
      <c r="R20" s="268"/>
      <c r="S20" s="268"/>
    </row>
    <row r="21" spans="1:19" ht="37.5" customHeight="1" x14ac:dyDescent="0.2">
      <c r="A21" s="268"/>
      <c r="B21" s="269"/>
      <c r="C21" s="269"/>
      <c r="D21" s="269"/>
      <c r="E21" s="269"/>
      <c r="F21" s="269"/>
      <c r="G21" s="51" t="str">
        <f>'01-Mapa de riesgo-UO'!I22</f>
        <v>Escasa retroalimentación efectiva entre la universidad y el medio.</v>
      </c>
      <c r="H21" s="269"/>
      <c r="I21" s="270"/>
      <c r="J21" s="172">
        <f>'01-Mapa de riesgo-UO'!AW22</f>
        <v>0</v>
      </c>
      <c r="K21" s="269"/>
      <c r="L21" s="268"/>
      <c r="M21" s="268"/>
      <c r="N21" s="268"/>
      <c r="O21" s="268"/>
      <c r="P21" s="268"/>
      <c r="Q21" s="268"/>
      <c r="R21" s="268"/>
      <c r="S21" s="268"/>
    </row>
    <row r="22" spans="1:19" ht="37.5" customHeight="1" x14ac:dyDescent="0.2">
      <c r="A22" s="268">
        <v>5</v>
      </c>
      <c r="B22" s="269" t="str">
        <f>'01-Mapa de riesgo-UO'!D23</f>
        <v>DIRECCIONAMIENTO_INSTITUCIONAL</v>
      </c>
      <c r="C22" s="269" t="str">
        <f>+'01-Mapa de riesgo-UO'!F23</f>
        <v>SI</v>
      </c>
      <c r="D22" s="269" t="str">
        <f>'01-Mapa de riesgo-UO'!J23</f>
        <v>Corrupción</v>
      </c>
      <c r="E22" s="269" t="str">
        <f>'01-Mapa de riesgo-UO'!K23</f>
        <v>Ejecución inadecuada de proyectos de la Oficina de Planeación (contratos, Ordenes contractuales,  resoluciones,  proyectos de operación comercial).</v>
      </c>
      <c r="F22" s="269" t="str">
        <f>'01-Mapa de riesgo-UO'!L23</f>
        <v>Incumplimiento en la  ejecución de proyectos (contratos, Ordenes contractuales, resoluciones, proyectos de operación comercial) en el desarrollo y ejecución en cada una de sus etapas</v>
      </c>
      <c r="G22" s="51" t="str">
        <f>'01-Mapa de riesgo-UO'!I23</f>
        <v>Bajo nivel de seguimiento periódico en la ejecución de proyectos (contratos, Ordenes de servicios, proyectos de operación comercial)</v>
      </c>
      <c r="H22" s="269" t="str">
        <f>'01-Mapa de riesgo-UO'!M23</f>
        <v xml:space="preserve">Hallazgos por parte de entes de control
Detrimiento patrimonial
Incumplimiento de resultados
Afectación de la imagen institucional </v>
      </c>
      <c r="I22" s="270" t="str">
        <f>'01-Mapa de riesgo-UO'!AT23</f>
        <v>MODERADO</v>
      </c>
      <c r="J22" s="172" t="str">
        <f>'01-Mapa de riesgo-UO'!AW23</f>
        <v>REDUCIR</v>
      </c>
      <c r="K22" s="269" t="str">
        <f t="shared" si="1"/>
        <v>Si el proceso lo requiere</v>
      </c>
      <c r="L22" s="268"/>
      <c r="M22" s="268"/>
      <c r="N22" s="268"/>
      <c r="O22" s="268"/>
      <c r="P22" s="268"/>
      <c r="Q22" s="268"/>
      <c r="R22" s="268"/>
      <c r="S22" s="268"/>
    </row>
    <row r="23" spans="1:19" ht="37.5" customHeight="1" x14ac:dyDescent="0.2">
      <c r="A23" s="268"/>
      <c r="B23" s="269"/>
      <c r="C23" s="269"/>
      <c r="D23" s="269"/>
      <c r="E23" s="269"/>
      <c r="F23" s="269"/>
      <c r="G23" s="51" t="str">
        <f>'01-Mapa de riesgo-UO'!I24</f>
        <v>Beneficiar a terceros sin el cumplimiento de requisitos contractuales</v>
      </c>
      <c r="H23" s="269"/>
      <c r="I23" s="270"/>
      <c r="J23" s="172" t="str">
        <f>'01-Mapa de riesgo-UO'!AW24</f>
        <v>REDUCIR</v>
      </c>
      <c r="K23" s="269"/>
      <c r="L23" s="268"/>
      <c r="M23" s="268"/>
      <c r="N23" s="268"/>
      <c r="O23" s="268"/>
      <c r="P23" s="268"/>
      <c r="Q23" s="268"/>
      <c r="R23" s="268"/>
      <c r="S23" s="268"/>
    </row>
    <row r="24" spans="1:19" ht="37.5" customHeight="1" x14ac:dyDescent="0.2">
      <c r="A24" s="268"/>
      <c r="B24" s="269"/>
      <c r="C24" s="269"/>
      <c r="D24" s="269"/>
      <c r="E24" s="269"/>
      <c r="F24" s="269"/>
      <c r="G24" s="51" t="str">
        <f>'01-Mapa de riesgo-UO'!I25</f>
        <v xml:space="preserve">Desarticulación de los procedimientos institucionales para el desarrollo y ejecución en cada una de sus etapas </v>
      </c>
      <c r="H24" s="269"/>
      <c r="I24" s="270"/>
      <c r="J24" s="172" t="str">
        <f>'01-Mapa de riesgo-UO'!AW25</f>
        <v>REDUCIR</v>
      </c>
      <c r="K24" s="269"/>
      <c r="L24" s="268"/>
      <c r="M24" s="268"/>
      <c r="N24" s="268"/>
      <c r="O24" s="268"/>
      <c r="P24" s="268"/>
      <c r="Q24" s="268"/>
      <c r="R24" s="268"/>
      <c r="S24" s="268"/>
    </row>
    <row r="25" spans="1:19" ht="37.5" customHeight="1" x14ac:dyDescent="0.2">
      <c r="A25" s="268">
        <v>6</v>
      </c>
      <c r="B25" s="269" t="str">
        <f>'01-Mapa de riesgo-UO'!D26</f>
        <v>GESTIÓN_Y_SOSTENIBILIDAD_INSTITUCIONAL</v>
      </c>
      <c r="C25" s="269" t="str">
        <f>+'01-Mapa de riesgo-UO'!F26</f>
        <v>SI</v>
      </c>
      <c r="D25" s="269" t="str">
        <f>'01-Mapa de riesgo-UO'!J26</f>
        <v>Estratégico</v>
      </c>
      <c r="E25" s="269" t="str">
        <f>'01-Mapa de riesgo-UO'!K26</f>
        <v xml:space="preserve">Desfinanciación del presupuesto de la Universidad </v>
      </c>
      <c r="F25" s="269" t="str">
        <f>'01-Mapa de riesgo-UO'!L26</f>
        <v>Desfinanciación del presupuesto de la Universidad por la expedición de normas de entes internos (Consejo Superior, Consejo Académico) y externos (Gobierno y Congreso) que impactan directamente al presupuesto de gastos de la Universidad o por un menor recaudo que no permita garantizar los compromisos adquiridos</v>
      </c>
      <c r="G25" s="51" t="str">
        <f>'01-Mapa de riesgo-UO'!I26</f>
        <v xml:space="preserve">Directrices administrativas no soportadas en análisis financieros. </v>
      </c>
      <c r="H25" s="269" t="str">
        <f>'01-Mapa de riesgo-UO'!M26</f>
        <v>Modificaciones presupuestales (Reducciones, traslados y  aplazamientos) que permitan atender prioritariamente los gastos de funcionamiento y las normas de Ley.
Déficit presupuestal constituido por los compromisos legalmente adquiridos que han surtido todo el trámite presupuestal, pero no hay recursos disponibles para su pago con cargo al presupuesto del año en que se originaron.</v>
      </c>
      <c r="I25" s="270" t="str">
        <f>'01-Mapa de riesgo-UO'!AT26</f>
        <v>LEVE</v>
      </c>
      <c r="J25" s="172" t="str">
        <f>'01-Mapa de riesgo-UO'!AW26</f>
        <v>ASUMIR</v>
      </c>
      <c r="K25" s="269" t="str">
        <f t="shared" si="1"/>
        <v>NO</v>
      </c>
      <c r="L25" s="268"/>
      <c r="M25" s="268"/>
      <c r="N25" s="268"/>
      <c r="O25" s="268"/>
      <c r="P25" s="268"/>
      <c r="Q25" s="268"/>
      <c r="R25" s="268"/>
      <c r="S25" s="268"/>
    </row>
    <row r="26" spans="1:19" ht="37.5" customHeight="1" x14ac:dyDescent="0.2">
      <c r="A26" s="268"/>
      <c r="B26" s="269"/>
      <c r="C26" s="269"/>
      <c r="D26" s="269"/>
      <c r="E26" s="269"/>
      <c r="F26" s="269"/>
      <c r="G26" s="51" t="str">
        <f>'01-Mapa de riesgo-UO'!I27</f>
        <v>Aprobación de normas y leyes gubernamentales que le generan mayor obligación a la institución o cambios en el funcionamiento.</v>
      </c>
      <c r="H26" s="269"/>
      <c r="I26" s="270"/>
      <c r="J26" s="172" t="str">
        <f>'01-Mapa de riesgo-UO'!AW27</f>
        <v>ASUMIR</v>
      </c>
      <c r="K26" s="269"/>
      <c r="L26" s="268"/>
      <c r="M26" s="268"/>
      <c r="N26" s="268"/>
      <c r="O26" s="268"/>
      <c r="P26" s="268"/>
      <c r="Q26" s="268"/>
      <c r="R26" s="268"/>
      <c r="S26" s="268"/>
    </row>
    <row r="27" spans="1:19" ht="37.5" customHeight="1" x14ac:dyDescent="0.2">
      <c r="A27" s="268"/>
      <c r="B27" s="269"/>
      <c r="C27" s="269"/>
      <c r="D27" s="269"/>
      <c r="E27" s="269"/>
      <c r="F27" s="269"/>
      <c r="G27" s="51" t="str">
        <f>'01-Mapa de riesgo-UO'!I28</f>
        <v>Disminución en el recaudo de los recursos apropiados en el presupuesto de la Universidad aprobado por el Consejo Superior.</v>
      </c>
      <c r="H27" s="269"/>
      <c r="I27" s="270"/>
      <c r="J27" s="172" t="str">
        <f>'01-Mapa de riesgo-UO'!AW28</f>
        <v>ASUMIR</v>
      </c>
      <c r="K27" s="269"/>
      <c r="L27" s="268"/>
      <c r="M27" s="268"/>
      <c r="N27" s="268"/>
      <c r="O27" s="268"/>
      <c r="P27" s="268"/>
      <c r="Q27" s="268"/>
      <c r="R27" s="268"/>
      <c r="S27" s="268"/>
    </row>
    <row r="28" spans="1:19" ht="37.5" customHeight="1" x14ac:dyDescent="0.2">
      <c r="A28" s="268">
        <v>7</v>
      </c>
      <c r="B28" s="269" t="str">
        <f>'01-Mapa de riesgo-UO'!D29</f>
        <v>ASEGURAMIENTO_DE_LA_CALIDAD_INSTITUCIONAL</v>
      </c>
      <c r="C28" s="269" t="str">
        <f>+'01-Mapa de riesgo-UO'!F29</f>
        <v>SI</v>
      </c>
      <c r="D28" s="269" t="str">
        <f>'01-Mapa de riesgo-UO'!J29</f>
        <v>Corrupción</v>
      </c>
      <c r="E28" s="269" t="str">
        <f>'01-Mapa de riesgo-UO'!K29</f>
        <v>Pérdida de la confidencialidad de la información del sistema integral de gestión por falta de ética profesional al entregar datos institucionales a personas no autorizadas al no realizar socialización de los protocolos (contraseñas, instructivos, procedimientos o bases de datos) del manejo de información existente.</v>
      </c>
      <c r="F28" s="269" t="str">
        <f>'01-Mapa de riesgo-UO'!L29</f>
        <v>Permitir el uso de información sensible para la institución como contraseñas, instructivos, procedimientos o bases de datos a personas no autorizadas</v>
      </c>
      <c r="G28" s="51" t="str">
        <f>'01-Mapa de riesgo-UO'!I29</f>
        <v>Falta de ética profesional.</v>
      </c>
      <c r="H28" s="269" t="str">
        <f>'01-Mapa de riesgo-UO'!M29</f>
        <v>Pérdida de la confidencialidad de la información.
Pérdida de la vinculación laboral por incumplimiento de la claúsula de confidencialidad del contrato.
Afectación a la imagen de la Universidad</v>
      </c>
      <c r="I28" s="270" t="str">
        <f>'01-Mapa de riesgo-UO'!AT29</f>
        <v>LEVE</v>
      </c>
      <c r="J28" s="172" t="str">
        <f>'01-Mapa de riesgo-UO'!AW29</f>
        <v>ASUMIR</v>
      </c>
      <c r="K28" s="269" t="str">
        <f t="shared" si="1"/>
        <v>NO</v>
      </c>
      <c r="L28" s="268"/>
      <c r="M28" s="268"/>
      <c r="N28" s="268"/>
      <c r="O28" s="268"/>
      <c r="P28" s="268"/>
      <c r="Q28" s="268"/>
      <c r="R28" s="268"/>
      <c r="S28" s="268"/>
    </row>
    <row r="29" spans="1:19" ht="37.5" customHeight="1" x14ac:dyDescent="0.2">
      <c r="A29" s="268"/>
      <c r="B29" s="269"/>
      <c r="C29" s="269"/>
      <c r="D29" s="269"/>
      <c r="E29" s="269"/>
      <c r="F29" s="269"/>
      <c r="G29" s="51">
        <f>'01-Mapa de riesgo-UO'!I30</f>
        <v>0</v>
      </c>
      <c r="H29" s="269"/>
      <c r="I29" s="270"/>
      <c r="J29" s="172" t="str">
        <f>'01-Mapa de riesgo-UO'!AW30</f>
        <v>ASUMIR</v>
      </c>
      <c r="K29" s="269"/>
      <c r="L29" s="268"/>
      <c r="M29" s="268"/>
      <c r="N29" s="268"/>
      <c r="O29" s="268"/>
      <c r="P29" s="268"/>
      <c r="Q29" s="268"/>
      <c r="R29" s="268"/>
      <c r="S29" s="268"/>
    </row>
    <row r="30" spans="1:19" ht="37.5" customHeight="1" x14ac:dyDescent="0.2">
      <c r="A30" s="268"/>
      <c r="B30" s="269"/>
      <c r="C30" s="269"/>
      <c r="D30" s="269"/>
      <c r="E30" s="269"/>
      <c r="F30" s="269"/>
      <c r="G30" s="51">
        <f>'01-Mapa de riesgo-UO'!I31</f>
        <v>0</v>
      </c>
      <c r="H30" s="269"/>
      <c r="I30" s="270"/>
      <c r="J30" s="172" t="str">
        <f>'01-Mapa de riesgo-UO'!AW31</f>
        <v>ASUMIR</v>
      </c>
      <c r="K30" s="269"/>
      <c r="L30" s="268"/>
      <c r="M30" s="268"/>
      <c r="N30" s="268"/>
      <c r="O30" s="268"/>
      <c r="P30" s="268"/>
      <c r="Q30" s="268"/>
      <c r="R30" s="268"/>
      <c r="S30" s="268"/>
    </row>
    <row r="31" spans="1:19" ht="37.5" customHeight="1" x14ac:dyDescent="0.2">
      <c r="A31" s="268">
        <v>8</v>
      </c>
      <c r="B31" s="269" t="str">
        <f>'01-Mapa de riesgo-UO'!D32</f>
        <v>DIRECCIONAMIENTO_INSTITUCIONAL</v>
      </c>
      <c r="C31" s="269" t="str">
        <f>+'01-Mapa de riesgo-UO'!F32</f>
        <v>SI</v>
      </c>
      <c r="D31" s="269" t="str">
        <f>'01-Mapa de riesgo-UO'!J32</f>
        <v>Financiero</v>
      </c>
      <c r="E31" s="269" t="str">
        <f>'01-Mapa de riesgo-UO'!K32</f>
        <v>Ajustes en el presupuesto Institucional no previstos o aplazamientos de gastos priorizados para la vigencia.</v>
      </c>
      <c r="F31" s="269" t="str">
        <f>'01-Mapa de riesgo-UO'!L32</f>
        <v>. 
Probabilidad de requerirse ajustes en el presupuesto Institucional no previstos o aplazamientos de gastos priorizados para la vigencia, para atender gastos adicionales no proyectados</v>
      </c>
      <c r="G31" s="51" t="str">
        <f>'01-Mapa de riesgo-UO'!I32</f>
        <v>Manualidad en la obtención y consolidación de la información necesaria para los análisis financieros respectivos.</v>
      </c>
      <c r="H31" s="269" t="str">
        <f>'01-Mapa de riesgo-UO'!M32</f>
        <v xml:space="preserve">Insuficiencia en los recursos presupuestados para la atención de las necesidades para la sostenibilidad Institucional. 
Insatisfacción por parte de las dependencias académicas y administrativas afectadas por los cambios presupuestales. </v>
      </c>
      <c r="I31" s="270" t="str">
        <f>'01-Mapa de riesgo-UO'!AT32</f>
        <v>MODERADO</v>
      </c>
      <c r="J31" s="172" t="str">
        <f>'01-Mapa de riesgo-UO'!AW32</f>
        <v>REDUCIR</v>
      </c>
      <c r="K31" s="269" t="str">
        <f t="shared" si="1"/>
        <v>Si el proceso lo requiere</v>
      </c>
      <c r="L31" s="268"/>
      <c r="M31" s="268"/>
      <c r="N31" s="268"/>
      <c r="O31" s="268"/>
      <c r="P31" s="268"/>
      <c r="Q31" s="268"/>
      <c r="R31" s="268"/>
      <c r="S31" s="268"/>
    </row>
    <row r="32" spans="1:19" ht="37.5" customHeight="1" x14ac:dyDescent="0.2">
      <c r="A32" s="268"/>
      <c r="B32" s="269"/>
      <c r="C32" s="269"/>
      <c r="D32" s="269"/>
      <c r="E32" s="269"/>
      <c r="F32" s="269"/>
      <c r="G32" s="51" t="str">
        <f>'01-Mapa de riesgo-UO'!I33</f>
        <v>Omisión de información en la planeación e identificación de necesidades presupuestales desde las dependencias académicas y administrativas</v>
      </c>
      <c r="H32" s="269"/>
      <c r="I32" s="270"/>
      <c r="J32" s="172" t="str">
        <f>'01-Mapa de riesgo-UO'!AW33</f>
        <v>REDUCIR</v>
      </c>
      <c r="K32" s="269"/>
      <c r="L32" s="268"/>
      <c r="M32" s="268"/>
      <c r="N32" s="268"/>
      <c r="O32" s="268"/>
      <c r="P32" s="268"/>
      <c r="Q32" s="268"/>
      <c r="R32" s="268"/>
      <c r="S32" s="268"/>
    </row>
    <row r="33" spans="1:19" ht="37.5" customHeight="1" x14ac:dyDescent="0.2">
      <c r="A33" s="268"/>
      <c r="B33" s="269"/>
      <c r="C33" s="269"/>
      <c r="D33" s="269"/>
      <c r="E33" s="269"/>
      <c r="F33" s="269"/>
      <c r="G33" s="51" t="str">
        <f>'01-Mapa de riesgo-UO'!I34</f>
        <v>Aprobación por parte de los órganos colegiados, de propuestas  que no contaron con el análisis financiero respectivo de manera previa.</v>
      </c>
      <c r="H33" s="269"/>
      <c r="I33" s="270"/>
      <c r="J33" s="172" t="str">
        <f>'01-Mapa de riesgo-UO'!AW34</f>
        <v>REDUCIR</v>
      </c>
      <c r="K33" s="269"/>
      <c r="L33" s="268"/>
      <c r="M33" s="268"/>
      <c r="N33" s="268"/>
      <c r="O33" s="268"/>
      <c r="P33" s="268"/>
      <c r="Q33" s="268"/>
      <c r="R33" s="268"/>
      <c r="S33" s="268"/>
    </row>
    <row r="34" spans="1:19" ht="37.5" customHeight="1" x14ac:dyDescent="0.2">
      <c r="A34" s="268">
        <v>9</v>
      </c>
      <c r="B34" s="269" t="str">
        <f>'01-Mapa de riesgo-UO'!D35</f>
        <v>EXTENSIÓN_PROYECCIÓN_SOCIAL</v>
      </c>
      <c r="C34" s="269" t="str">
        <f>+'01-Mapa de riesgo-UO'!F35</f>
        <v>SI</v>
      </c>
      <c r="D34" s="269" t="str">
        <f>'01-Mapa de riesgo-UO'!J35</f>
        <v>Operacional</v>
      </c>
      <c r="E34" s="269" t="str">
        <f>'01-Mapa de riesgo-UO'!K35</f>
        <v>Probabilidad de que se presenten contratos o convenios entre la universidad y entes externos que no cumplan con los lineamientos institucionales y no cuentan con respaldo financiero.</v>
      </c>
      <c r="F34" s="269" t="str">
        <f>'01-Mapa de riesgo-UO'!L35</f>
        <v>Contratos o convenios no alineados a las directrices institucionales.</v>
      </c>
      <c r="G34" s="51" t="str">
        <f>'01-Mapa de riesgo-UO'!I35</f>
        <v xml:space="preserve">Desconocimiento de los lineamientos por parte del personal de la Institución para la suscripción de contratos o convenios. </v>
      </c>
      <c r="H34" s="269" t="str">
        <f>'01-Mapa de riesgo-UO'!M35</f>
        <v xml:space="preserve">Compromisos adquiridos en los proyectos que superan los ingresos pactados para la prestación del servicio.
Reintegros presupuestales a las entidades por incumplimiento de compromisos.
Consecuencias legales por incumplimiento en lo que se habia pactado </v>
      </c>
      <c r="I34" s="270" t="str">
        <f>'01-Mapa de riesgo-UO'!AT35</f>
        <v>LEVE</v>
      </c>
      <c r="J34" s="172" t="str">
        <f>'01-Mapa de riesgo-UO'!AW35</f>
        <v>ASUMIR</v>
      </c>
      <c r="K34" s="269" t="str">
        <f t="shared" si="1"/>
        <v>NO</v>
      </c>
      <c r="L34" s="268"/>
      <c r="M34" s="268"/>
      <c r="N34" s="268"/>
      <c r="O34" s="268"/>
      <c r="P34" s="268"/>
      <c r="Q34" s="268"/>
      <c r="R34" s="268"/>
      <c r="S34" s="268"/>
    </row>
    <row r="35" spans="1:19" ht="37.5" customHeight="1" x14ac:dyDescent="0.2">
      <c r="A35" s="268"/>
      <c r="B35" s="269"/>
      <c r="C35" s="269"/>
      <c r="D35" s="269"/>
      <c r="E35" s="269"/>
      <c r="F35" s="269"/>
      <c r="G35" s="51" t="str">
        <f>'01-Mapa de riesgo-UO'!I36</f>
        <v>Entrega inoportuna de la información por parte del proponente.</v>
      </c>
      <c r="H35" s="269"/>
      <c r="I35" s="270"/>
      <c r="J35" s="172" t="str">
        <f>'01-Mapa de riesgo-UO'!AW36</f>
        <v>ASUMIR</v>
      </c>
      <c r="K35" s="269"/>
      <c r="L35" s="268"/>
      <c r="M35" s="268"/>
      <c r="N35" s="268"/>
      <c r="O35" s="268"/>
      <c r="P35" s="268"/>
      <c r="Q35" s="268"/>
      <c r="R35" s="268"/>
      <c r="S35" s="268"/>
    </row>
    <row r="36" spans="1:19" ht="37.5" customHeight="1" x14ac:dyDescent="0.2">
      <c r="A36" s="268"/>
      <c r="B36" s="269"/>
      <c r="C36" s="269"/>
      <c r="D36" s="269"/>
      <c r="E36" s="269"/>
      <c r="F36" s="269"/>
      <c r="G36" s="51" t="str">
        <f>'01-Mapa de riesgo-UO'!I37</f>
        <v>Presiones de agentes externos para el cumplimiento de tiempos para la presentación de propuestas.</v>
      </c>
      <c r="H36" s="269"/>
      <c r="I36" s="270"/>
      <c r="J36" s="172" t="str">
        <f>'01-Mapa de riesgo-UO'!AW37</f>
        <v>ASUMIR</v>
      </c>
      <c r="K36" s="269"/>
      <c r="L36" s="268"/>
      <c r="M36" s="268"/>
      <c r="N36" s="268"/>
      <c r="O36" s="268"/>
      <c r="P36" s="268"/>
      <c r="Q36" s="268"/>
      <c r="R36" s="268"/>
      <c r="S36" s="268"/>
    </row>
    <row r="37" spans="1:19" ht="37.5" customHeight="1" x14ac:dyDescent="0.2">
      <c r="A37" s="268">
        <v>10</v>
      </c>
      <c r="B37" s="269" t="str">
        <f>'01-Mapa de riesgo-UO'!D38</f>
        <v>ADMINISTRACIÓN_INSTITUCIONAL</v>
      </c>
      <c r="C37" s="269" t="str">
        <f>+'01-Mapa de riesgo-UO'!F38</f>
        <v>SI</v>
      </c>
      <c r="D37" s="269" t="str">
        <f>'01-Mapa de riesgo-UO'!J38</f>
        <v>Financiero</v>
      </c>
      <c r="E37" s="269" t="str">
        <f>'01-Mapa de riesgo-UO'!K38</f>
        <v xml:space="preserve">Fraude Eléctronico </v>
      </c>
      <c r="F37" s="269" t="str">
        <f>'01-Mapa de riesgo-UO'!L38</f>
        <v xml:space="preserve">   Acceso no autorizado a la banca virtual</v>
      </c>
      <c r="G37" s="51" t="str">
        <f>'01-Mapa de riesgo-UO'!I38</f>
        <v>Falta de seguimiento a los protocolos definidos.</v>
      </c>
      <c r="H37" s="269" t="str">
        <f>'01-Mapa de riesgo-UO'!M38</f>
        <v xml:space="preserve">1. Detrimento Patrimonial.            2. Exposición   de la            información financiera de la Universidad.                      </v>
      </c>
      <c r="I37" s="270" t="str">
        <f>'01-Mapa de riesgo-UO'!AT38</f>
        <v>LEVE</v>
      </c>
      <c r="J37" s="172" t="str">
        <f>'01-Mapa de riesgo-UO'!AW38</f>
        <v>ASUMIR</v>
      </c>
      <c r="K37" s="269" t="str">
        <f t="shared" si="1"/>
        <v>NO</v>
      </c>
      <c r="L37" s="268"/>
      <c r="M37" s="268"/>
      <c r="N37" s="268"/>
      <c r="O37" s="268"/>
      <c r="P37" s="268"/>
      <c r="Q37" s="268"/>
      <c r="R37" s="268"/>
      <c r="S37" s="268"/>
    </row>
    <row r="38" spans="1:19" ht="37.5" customHeight="1" x14ac:dyDescent="0.2">
      <c r="A38" s="268"/>
      <c r="B38" s="269"/>
      <c r="C38" s="269"/>
      <c r="D38" s="269"/>
      <c r="E38" s="269"/>
      <c r="F38" s="269"/>
      <c r="G38" s="51" t="str">
        <f>'01-Mapa de riesgo-UO'!I39</f>
        <v>Incumplimiento de los protocolos</v>
      </c>
      <c r="H38" s="269"/>
      <c r="I38" s="270"/>
      <c r="J38" s="172" t="str">
        <f>'01-Mapa de riesgo-UO'!AW39</f>
        <v>ASUMIR</v>
      </c>
      <c r="K38" s="269"/>
      <c r="L38" s="268"/>
      <c r="M38" s="268"/>
      <c r="N38" s="268"/>
      <c r="O38" s="268"/>
      <c r="P38" s="268"/>
      <c r="Q38" s="268"/>
      <c r="R38" s="268"/>
      <c r="S38" s="268"/>
    </row>
    <row r="39" spans="1:19" ht="37.5" customHeight="1" x14ac:dyDescent="0.2">
      <c r="A39" s="268"/>
      <c r="B39" s="269"/>
      <c r="C39" s="269"/>
      <c r="D39" s="269"/>
      <c r="E39" s="269"/>
      <c r="F39" s="269"/>
      <c r="G39" s="51" t="str">
        <f>'01-Mapa de riesgo-UO'!I40</f>
        <v>Ataques ciberneticos</v>
      </c>
      <c r="H39" s="269"/>
      <c r="I39" s="270"/>
      <c r="J39" s="172" t="str">
        <f>'01-Mapa de riesgo-UO'!AW40</f>
        <v>ASUMIR</v>
      </c>
      <c r="K39" s="269"/>
      <c r="L39" s="268"/>
      <c r="M39" s="268"/>
      <c r="N39" s="268"/>
      <c r="O39" s="268"/>
      <c r="P39" s="268"/>
      <c r="Q39" s="268"/>
      <c r="R39" s="268"/>
      <c r="S39" s="268"/>
    </row>
    <row r="40" spans="1:19" ht="37.5" customHeight="1" x14ac:dyDescent="0.2">
      <c r="A40" s="268">
        <v>11</v>
      </c>
      <c r="B40" s="269" t="str">
        <f>'01-Mapa de riesgo-UO'!D41</f>
        <v>ADMINISTRACIÓN_INSTITUCIONAL</v>
      </c>
      <c r="C40" s="269" t="str">
        <f>+'01-Mapa de riesgo-UO'!F41</f>
        <v>SI</v>
      </c>
      <c r="D40" s="269" t="str">
        <f>'01-Mapa de riesgo-UO'!J41</f>
        <v>Contable</v>
      </c>
      <c r="E40" s="269" t="str">
        <f>'01-Mapa de riesgo-UO'!K41</f>
        <v>No fenecimiento de la cuenta debido al incumplimiento normativo y del manual de políticas contables en el desarrollo de actividades financieras</v>
      </c>
      <c r="F40" s="269" t="str">
        <f>'01-Mapa de riesgo-UO'!L41</f>
        <v>Registros contables no consistentes con la normas expedidades por el ente regulardor en la materia</v>
      </c>
      <c r="G40" s="51" t="str">
        <f>'01-Mapa de riesgo-UO'!I41</f>
        <v>Estados Financieros inconsistentes.</v>
      </c>
      <c r="H40" s="269" t="str">
        <f>'01-Mapa de riesgo-UO'!M41</f>
        <v>1. Hechos economicos sobre o subestimados,
2. Sanciones Disciplinarias
3. Estados Financieros no aprobados.</v>
      </c>
      <c r="I40" s="270" t="str">
        <f>'01-Mapa de riesgo-UO'!AT41</f>
        <v>MODERADO</v>
      </c>
      <c r="J40" s="172" t="str">
        <f>'01-Mapa de riesgo-UO'!AW41</f>
        <v>ASUMIR</v>
      </c>
      <c r="K40" s="269" t="str">
        <f t="shared" ref="K40:K52" si="2">IF(I40="GRAVE","Debe formularse",IF(I40="MODERADO", "Si el proceso lo requiere","NO"))</f>
        <v>Si el proceso lo requiere</v>
      </c>
      <c r="L40" s="268"/>
      <c r="M40" s="268"/>
      <c r="N40" s="268"/>
      <c r="O40" s="268"/>
      <c r="P40" s="268"/>
      <c r="Q40" s="268"/>
      <c r="R40" s="268"/>
      <c r="S40" s="268"/>
    </row>
    <row r="41" spans="1:19" ht="37.5" customHeight="1" x14ac:dyDescent="0.2">
      <c r="A41" s="268"/>
      <c r="B41" s="269"/>
      <c r="C41" s="269"/>
      <c r="D41" s="269"/>
      <c r="E41" s="269"/>
      <c r="F41" s="269"/>
      <c r="G41" s="51">
        <f>'01-Mapa de riesgo-UO'!I42</f>
        <v>0</v>
      </c>
      <c r="H41" s="269"/>
      <c r="I41" s="270"/>
      <c r="J41" s="172" t="str">
        <f>'01-Mapa de riesgo-UO'!AW42</f>
        <v>ASUMIR</v>
      </c>
      <c r="K41" s="269"/>
      <c r="L41" s="268"/>
      <c r="M41" s="268"/>
      <c r="N41" s="268"/>
      <c r="O41" s="268"/>
      <c r="P41" s="268"/>
      <c r="Q41" s="268"/>
      <c r="R41" s="268"/>
      <c r="S41" s="268"/>
    </row>
    <row r="42" spans="1:19" ht="37.5" customHeight="1" x14ac:dyDescent="0.2">
      <c r="A42" s="268"/>
      <c r="B42" s="269"/>
      <c r="C42" s="269"/>
      <c r="D42" s="269"/>
      <c r="E42" s="269"/>
      <c r="F42" s="269"/>
      <c r="G42" s="51">
        <f>'01-Mapa de riesgo-UO'!I43</f>
        <v>0</v>
      </c>
      <c r="H42" s="269"/>
      <c r="I42" s="270"/>
      <c r="J42" s="172" t="str">
        <f>'01-Mapa de riesgo-UO'!AW43</f>
        <v>ASUMIR</v>
      </c>
      <c r="K42" s="269"/>
      <c r="L42" s="268"/>
      <c r="M42" s="268"/>
      <c r="N42" s="268"/>
      <c r="O42" s="268"/>
      <c r="P42" s="268"/>
      <c r="Q42" s="268"/>
      <c r="R42" s="268"/>
      <c r="S42" s="268"/>
    </row>
    <row r="43" spans="1:19" ht="37.5" customHeight="1" x14ac:dyDescent="0.2">
      <c r="A43" s="268">
        <v>12</v>
      </c>
      <c r="B43" s="269" t="str">
        <f>'01-Mapa de riesgo-UO'!D44</f>
        <v>ADMINISTRACIÓN_INSTITUCIONAL</v>
      </c>
      <c r="C43" s="269" t="str">
        <f>+'01-Mapa de riesgo-UO'!F44</f>
        <v>SI</v>
      </c>
      <c r="D43" s="269" t="str">
        <f>'01-Mapa de riesgo-UO'!J44</f>
        <v>Operacional</v>
      </c>
      <c r="E43" s="269" t="str">
        <f>'01-Mapa de riesgo-UO'!K44</f>
        <v xml:space="preserve">Ilegitimidad en resultados electorales 
</v>
      </c>
      <c r="F43" s="269" t="str">
        <f>'01-Mapa de riesgo-UO'!L44</f>
        <v>Resultados de elecciones con errores o irregularidades</v>
      </c>
      <c r="G43" s="51" t="str">
        <f>'01-Mapa de riesgo-UO'!I44</f>
        <v>Desactualización de las bases de datos suministradas por las dependencias responsables o errónea certificación de los requisitos de los candidatos</v>
      </c>
      <c r="H43" s="269" t="str">
        <f>'01-Mapa de riesgo-UO'!M44</f>
        <v>Impugnación de resultado electorales.                                                                                                                                                                                                                                                                                        Perdida de credibilidad en el sistema electoral de la Universidad</v>
      </c>
      <c r="I43" s="270" t="str">
        <f>'01-Mapa de riesgo-UO'!AT44</f>
        <v>LEVE</v>
      </c>
      <c r="J43" s="172" t="str">
        <f>'01-Mapa de riesgo-UO'!AW44</f>
        <v>ASUMIR</v>
      </c>
      <c r="K43" s="269" t="str">
        <f t="shared" si="2"/>
        <v>NO</v>
      </c>
      <c r="L43" s="268"/>
      <c r="M43" s="268"/>
      <c r="N43" s="268"/>
      <c r="O43" s="268"/>
      <c r="P43" s="268"/>
      <c r="Q43" s="268"/>
      <c r="R43" s="268"/>
      <c r="S43" s="268"/>
    </row>
    <row r="44" spans="1:19" ht="37.5" customHeight="1" x14ac:dyDescent="0.2">
      <c r="A44" s="268"/>
      <c r="B44" s="269"/>
      <c r="C44" s="269"/>
      <c r="D44" s="269"/>
      <c r="E44" s="269"/>
      <c r="F44" s="269"/>
      <c r="G44" s="51" t="str">
        <f>'01-Mapa de riesgo-UO'!I45</f>
        <v>Errónea configuración de las votaciones, debido a que software requiera demasiadas configuraciones o permisos lo que podría generar fallas en las votaciones</v>
      </c>
      <c r="H44" s="269"/>
      <c r="I44" s="270"/>
      <c r="J44" s="172" t="str">
        <f>'01-Mapa de riesgo-UO'!AW45</f>
        <v>ASUMIR</v>
      </c>
      <c r="K44" s="269"/>
      <c r="L44" s="268"/>
      <c r="M44" s="268"/>
      <c r="N44" s="268"/>
      <c r="O44" s="268"/>
      <c r="P44" s="268"/>
      <c r="Q44" s="268"/>
      <c r="R44" s="268"/>
      <c r="S44" s="268"/>
    </row>
    <row r="45" spans="1:19" ht="37.5" customHeight="1" x14ac:dyDescent="0.2">
      <c r="A45" s="268"/>
      <c r="B45" s="269"/>
      <c r="C45" s="269"/>
      <c r="D45" s="269"/>
      <c r="E45" s="269"/>
      <c r="F45" s="269"/>
      <c r="G45" s="51" t="str">
        <f>'01-Mapa de riesgo-UO'!I46</f>
        <v>Fallas técnicas del servidor, o por problemas de energía eléctrica o conexión a Internet</v>
      </c>
      <c r="H45" s="269"/>
      <c r="I45" s="270"/>
      <c r="J45" s="172" t="str">
        <f>'01-Mapa de riesgo-UO'!AW46</f>
        <v>ASUMIR</v>
      </c>
      <c r="K45" s="269"/>
      <c r="L45" s="268"/>
      <c r="M45" s="268"/>
      <c r="N45" s="268"/>
      <c r="O45" s="268"/>
      <c r="P45" s="268"/>
      <c r="Q45" s="268"/>
      <c r="R45" s="268"/>
      <c r="S45" s="268"/>
    </row>
    <row r="46" spans="1:19" ht="37.5" customHeight="1" x14ac:dyDescent="0.2">
      <c r="A46" s="268">
        <v>13</v>
      </c>
      <c r="B46" s="269" t="str">
        <f>'01-Mapa de riesgo-UO'!D47</f>
        <v>ADMINISTRACIÓN_INSTITUCIONAL</v>
      </c>
      <c r="C46" s="269" t="str">
        <f>+'01-Mapa de riesgo-UO'!F47</f>
        <v>SI</v>
      </c>
      <c r="D46" s="269" t="str">
        <f>'01-Mapa de riesgo-UO'!J47</f>
        <v>Cumplimiento</v>
      </c>
      <c r="E46" s="269" t="str">
        <f>'01-Mapa de riesgo-UO'!K47</f>
        <v>Vencimiento de términos para la atención de Derechos de Petición que lleguen a la Secretaria General</v>
      </c>
      <c r="F46" s="269" t="str">
        <f>'01-Mapa de riesgo-UO'!L47</f>
        <v>No dar respuesta a un Derecho de Petición dentro de los términos establecidos por la ley</v>
      </c>
      <c r="G46" s="51" t="str">
        <f>'01-Mapa de riesgo-UO'!I47</f>
        <v>Omisión o retraso de respuesta por parte del funcionario encargado en la Secretaria General</v>
      </c>
      <c r="H46" s="269" t="str">
        <f>'01-Mapa de riesgo-UO'!M47</f>
        <v>Interposición de una Acción de Tutela.                                                                                                                                                                                                                                                                           Acciones legales en contra de la Universidad</v>
      </c>
      <c r="I46" s="270" t="str">
        <f>'01-Mapa de riesgo-UO'!AT47</f>
        <v>LEVE</v>
      </c>
      <c r="J46" s="172" t="str">
        <f>'01-Mapa de riesgo-UO'!AW47</f>
        <v>ASUMIR</v>
      </c>
      <c r="K46" s="269" t="str">
        <f t="shared" si="2"/>
        <v>NO</v>
      </c>
      <c r="L46" s="268"/>
      <c r="M46" s="268"/>
      <c r="N46" s="268"/>
      <c r="O46" s="268"/>
      <c r="P46" s="268"/>
      <c r="Q46" s="268"/>
      <c r="R46" s="268"/>
      <c r="S46" s="268"/>
    </row>
    <row r="47" spans="1:19" ht="37.5" customHeight="1" x14ac:dyDescent="0.2">
      <c r="A47" s="268"/>
      <c r="B47" s="269"/>
      <c r="C47" s="269"/>
      <c r="D47" s="269"/>
      <c r="E47" s="269"/>
      <c r="F47" s="269"/>
      <c r="G47" s="51" t="str">
        <f>'01-Mapa de riesgo-UO'!I48</f>
        <v>Entidades externas que no suministran soportes o información requerida para dar respuesta</v>
      </c>
      <c r="H47" s="269"/>
      <c r="I47" s="270"/>
      <c r="J47" s="172" t="str">
        <f>'01-Mapa de riesgo-UO'!AW48</f>
        <v>ASUMIR</v>
      </c>
      <c r="K47" s="269"/>
      <c r="L47" s="268"/>
      <c r="M47" s="268"/>
      <c r="N47" s="268"/>
      <c r="O47" s="268"/>
      <c r="P47" s="268"/>
      <c r="Q47" s="268"/>
      <c r="R47" s="268"/>
      <c r="S47" s="268"/>
    </row>
    <row r="48" spans="1:19" ht="37.5" customHeight="1" x14ac:dyDescent="0.2">
      <c r="A48" s="268"/>
      <c r="B48" s="269"/>
      <c r="C48" s="269"/>
      <c r="D48" s="269"/>
      <c r="E48" s="269"/>
      <c r="F48" s="269"/>
      <c r="G48" s="51">
        <f>'01-Mapa de riesgo-UO'!I49</f>
        <v>0</v>
      </c>
      <c r="H48" s="269"/>
      <c r="I48" s="270"/>
      <c r="J48" s="172" t="str">
        <f>'01-Mapa de riesgo-UO'!AW49</f>
        <v>ASUMIR</v>
      </c>
      <c r="K48" s="269"/>
      <c r="L48" s="268"/>
      <c r="M48" s="268"/>
      <c r="N48" s="268"/>
      <c r="O48" s="268"/>
      <c r="P48" s="268"/>
      <c r="Q48" s="268"/>
      <c r="R48" s="268"/>
      <c r="S48" s="268"/>
    </row>
    <row r="49" spans="1:19" ht="37.5" customHeight="1" x14ac:dyDescent="0.2">
      <c r="A49" s="268">
        <v>14</v>
      </c>
      <c r="B49" s="269" t="str">
        <f>'01-Mapa de riesgo-UO'!D50</f>
        <v>ADMINISTRACIÓN_INSTITUCIONAL</v>
      </c>
      <c r="C49" s="269" t="str">
        <f>+'01-Mapa de riesgo-UO'!F50</f>
        <v>SI</v>
      </c>
      <c r="D49" s="269" t="str">
        <f>'01-Mapa de riesgo-UO'!J50</f>
        <v>Operacional</v>
      </c>
      <c r="E49" s="269" t="str">
        <f>'01-Mapa de riesgo-UO'!K50</f>
        <v>Software con errores de funcionamiento</v>
      </c>
      <c r="F49" s="269" t="str">
        <f>'01-Mapa de riesgo-UO'!L50</f>
        <v>Reprocesos de validación de código o de datos inconsistentes.</v>
      </c>
      <c r="G49" s="51" t="str">
        <f>'01-Mapa de riesgo-UO'!I50</f>
        <v xml:space="preserve">´-Entrega de informacion incompleta en el levantamiento de requerimientos
- Cambios en la normatividad interna y/o externa
</v>
      </c>
      <c r="H49" s="269" t="str">
        <f>'01-Mapa de riesgo-UO'!M50</f>
        <v xml:space="preserve">
- Servicio no disponible
- Perdida de la confianza de los usuarios</v>
      </c>
      <c r="I49" s="270" t="str">
        <f>'01-Mapa de riesgo-UO'!AT50</f>
        <v>MODERADO</v>
      </c>
      <c r="J49" s="172" t="str">
        <f>'01-Mapa de riesgo-UO'!AW50</f>
        <v>REDUCIR</v>
      </c>
      <c r="K49" s="269" t="str">
        <f t="shared" si="2"/>
        <v>Si el proceso lo requiere</v>
      </c>
      <c r="L49" s="268"/>
      <c r="M49" s="268"/>
      <c r="N49" s="268"/>
      <c r="O49" s="268"/>
      <c r="P49" s="268"/>
      <c r="Q49" s="268"/>
      <c r="R49" s="268"/>
      <c r="S49" s="268"/>
    </row>
    <row r="50" spans="1:19" ht="37.5" customHeight="1" x14ac:dyDescent="0.2">
      <c r="A50" s="268"/>
      <c r="B50" s="269"/>
      <c r="C50" s="269"/>
      <c r="D50" s="269"/>
      <c r="E50" s="269"/>
      <c r="F50" s="269"/>
      <c r="G50" s="51">
        <f>'01-Mapa de riesgo-UO'!I51</f>
        <v>0</v>
      </c>
      <c r="H50" s="269"/>
      <c r="I50" s="270"/>
      <c r="J50" s="172">
        <f>'01-Mapa de riesgo-UO'!AW51</f>
        <v>0</v>
      </c>
      <c r="K50" s="269"/>
      <c r="L50" s="268"/>
      <c r="M50" s="268"/>
      <c r="N50" s="268"/>
      <c r="O50" s="268"/>
      <c r="P50" s="268"/>
      <c r="Q50" s="268"/>
      <c r="R50" s="268"/>
      <c r="S50" s="268"/>
    </row>
    <row r="51" spans="1:19" ht="37.5" customHeight="1" x14ac:dyDescent="0.2">
      <c r="A51" s="268"/>
      <c r="B51" s="269"/>
      <c r="C51" s="269"/>
      <c r="D51" s="269"/>
      <c r="E51" s="269"/>
      <c r="F51" s="269"/>
      <c r="G51" s="51">
        <f>'01-Mapa de riesgo-UO'!I52</f>
        <v>0</v>
      </c>
      <c r="H51" s="269"/>
      <c r="I51" s="270"/>
      <c r="J51" s="172">
        <f>'01-Mapa de riesgo-UO'!AW52</f>
        <v>0</v>
      </c>
      <c r="K51" s="269"/>
      <c r="L51" s="268"/>
      <c r="M51" s="268"/>
      <c r="N51" s="268"/>
      <c r="O51" s="268"/>
      <c r="P51" s="268"/>
      <c r="Q51" s="268"/>
      <c r="R51" s="268"/>
      <c r="S51" s="268"/>
    </row>
    <row r="52" spans="1:19" ht="37.5" customHeight="1" x14ac:dyDescent="0.2">
      <c r="A52" s="268">
        <v>15</v>
      </c>
      <c r="B52" s="269" t="str">
        <f>'01-Mapa de riesgo-UO'!D53</f>
        <v>ADMINISTRACIÓN_INSTITUCIONAL</v>
      </c>
      <c r="C52" s="269" t="str">
        <f>+'01-Mapa de riesgo-UO'!F53</f>
        <v>SI</v>
      </c>
      <c r="D52" s="269" t="str">
        <f>'01-Mapa de riesgo-UO'!J53</f>
        <v>Tecnología</v>
      </c>
      <c r="E52" s="269" t="str">
        <f>'01-Mapa de riesgo-UO'!K53</f>
        <v>No disponibilidad de  los servidores que soportan las aplicaciones institucionales.</v>
      </c>
      <c r="F52" s="269" t="str">
        <f>'01-Mapa de riesgo-UO'!L53</f>
        <v>Fallas en dispositivos físicos o virtuales, afectando el funcionamiento a las aplicaciones instaladas.</v>
      </c>
      <c r="G52" s="51" t="str">
        <f>'01-Mapa de riesgo-UO'!I53</f>
        <v>Daños en dispositivos físicos o virtuales que alojan las aplicaciones institucionales</v>
      </c>
      <c r="H52" s="269" t="str">
        <f>'01-Mapa de riesgo-UO'!M53</f>
        <v>- Retrasos en las actividades propias de las dependencias. 
- Servicio no disponible.
- Perdida de la confianza de los usuarios.</v>
      </c>
      <c r="I52" s="270" t="str">
        <f>'01-Mapa de riesgo-UO'!AT53</f>
        <v>LEVE</v>
      </c>
      <c r="J52" s="172" t="str">
        <f>'01-Mapa de riesgo-UO'!AW53</f>
        <v>ASUMIR</v>
      </c>
      <c r="K52" s="269" t="str">
        <f t="shared" si="2"/>
        <v>NO</v>
      </c>
      <c r="L52" s="268"/>
      <c r="M52" s="268"/>
      <c r="N52" s="268"/>
      <c r="O52" s="268"/>
      <c r="P52" s="268"/>
      <c r="Q52" s="268"/>
      <c r="R52" s="268"/>
      <c r="S52" s="268"/>
    </row>
    <row r="53" spans="1:19" ht="37.5" customHeight="1" x14ac:dyDescent="0.2">
      <c r="A53" s="268"/>
      <c r="B53" s="269"/>
      <c r="C53" s="269"/>
      <c r="D53" s="269"/>
      <c r="E53" s="269"/>
      <c r="F53" s="269"/>
      <c r="G53" s="51">
        <f>'01-Mapa de riesgo-UO'!I54</f>
        <v>0</v>
      </c>
      <c r="H53" s="269"/>
      <c r="I53" s="270"/>
      <c r="J53" s="172">
        <f>'01-Mapa de riesgo-UO'!AW54</f>
        <v>0</v>
      </c>
      <c r="K53" s="269"/>
      <c r="L53" s="268"/>
      <c r="M53" s="268"/>
      <c r="N53" s="268"/>
      <c r="O53" s="268"/>
      <c r="P53" s="268"/>
      <c r="Q53" s="268"/>
      <c r="R53" s="268"/>
      <c r="S53" s="268"/>
    </row>
    <row r="54" spans="1:19" ht="37.5" customHeight="1" x14ac:dyDescent="0.2">
      <c r="A54" s="268"/>
      <c r="B54" s="269"/>
      <c r="C54" s="269"/>
      <c r="D54" s="269"/>
      <c r="E54" s="269"/>
      <c r="F54" s="269"/>
      <c r="G54" s="51">
        <f>'01-Mapa de riesgo-UO'!I55</f>
        <v>0</v>
      </c>
      <c r="H54" s="269"/>
      <c r="I54" s="270"/>
      <c r="J54" s="172">
        <f>'01-Mapa de riesgo-UO'!AW55</f>
        <v>0</v>
      </c>
      <c r="K54" s="269"/>
      <c r="L54" s="268"/>
      <c r="M54" s="268"/>
      <c r="N54" s="268"/>
      <c r="O54" s="268"/>
      <c r="P54" s="268"/>
      <c r="Q54" s="268"/>
      <c r="R54" s="268"/>
      <c r="S54" s="268"/>
    </row>
    <row r="55" spans="1:19" ht="37.5" customHeight="1" x14ac:dyDescent="0.2">
      <c r="A55" s="268">
        <v>16</v>
      </c>
      <c r="B55" s="269" t="str">
        <f>'01-Mapa de riesgo-UO'!D56</f>
        <v>ADMINISTRACIÓN_INSTITUCIONAL</v>
      </c>
      <c r="C55" s="269" t="str">
        <f>+'01-Mapa de riesgo-UO'!F56</f>
        <v>SI</v>
      </c>
      <c r="D55" s="269" t="str">
        <f>'01-Mapa de riesgo-UO'!J56</f>
        <v>Operacional</v>
      </c>
      <c r="E55" s="269" t="str">
        <f>'01-Mapa de riesgo-UO'!K56</f>
        <v>INCUMPLIMIENTO DE LOS PLAZOS DISPUESTOS POR COLOMBIA COMPRA EFICIENTE PARA PUBLICRA LA ACTIVIDAD CONTRACTUAL EN EL MODULO PUBLICITARIO EN LA PALTAFORMA SECOP II</v>
      </c>
      <c r="F55" s="269" t="str">
        <f>'01-Mapa de riesgo-UO'!L56</f>
        <v>DEMORA DE MAS DE TRES DIAS HABILES PARA PUBLICAR LA DOCUMENTACION CONTRACTUAL EN LA PLATAFORMA SECOP II</v>
      </c>
      <c r="G55" s="51" t="str">
        <f>'01-Mapa de riesgo-UO'!I56</f>
        <v>Falta de seguimiento a los procesos de contratación.</v>
      </c>
      <c r="H55" s="269" t="str">
        <f>'01-Mapa de riesgo-UO'!M56</f>
        <v>PROCESOS DICIPLINARIOS POR LA NO PUBLICACION EN LA PLATAFORMA SECOP II EN LOS TERMINOS LEGALES ESTABLECIDOS DESDE COLOMBIA COMPRA EFICIENTE</v>
      </c>
      <c r="I55" s="270" t="str">
        <f>'01-Mapa de riesgo-UO'!AT56</f>
        <v>MODERADO</v>
      </c>
      <c r="J55" s="172" t="str">
        <f>'01-Mapa de riesgo-UO'!AW56</f>
        <v>TRANSFERIR</v>
      </c>
      <c r="K55" s="269" t="str">
        <f t="shared" ref="K55:K61" si="3">IF(I55="GRAVE","Debe formularse",IF(I55="MODERADO", "Si el proceso lo requiere","NO"))</f>
        <v>Si el proceso lo requiere</v>
      </c>
      <c r="L55" s="268"/>
      <c r="M55" s="268"/>
      <c r="N55" s="268"/>
      <c r="O55" s="268"/>
      <c r="P55" s="268"/>
      <c r="Q55" s="268"/>
      <c r="R55" s="268"/>
      <c r="S55" s="268"/>
    </row>
    <row r="56" spans="1:19" ht="37.5" customHeight="1" x14ac:dyDescent="0.2">
      <c r="A56" s="268"/>
      <c r="B56" s="269"/>
      <c r="C56" s="269"/>
      <c r="D56" s="269"/>
      <c r="E56" s="269"/>
      <c r="F56" s="269"/>
      <c r="G56" s="51">
        <f>'01-Mapa de riesgo-UO'!I57</f>
        <v>0</v>
      </c>
      <c r="H56" s="269"/>
      <c r="I56" s="270"/>
      <c r="J56" s="172">
        <f>'01-Mapa de riesgo-UO'!AW57</f>
        <v>0</v>
      </c>
      <c r="K56" s="269"/>
      <c r="L56" s="268"/>
      <c r="M56" s="268"/>
      <c r="N56" s="268"/>
      <c r="O56" s="268"/>
      <c r="P56" s="268"/>
      <c r="Q56" s="268"/>
      <c r="R56" s="268"/>
      <c r="S56" s="268"/>
    </row>
    <row r="57" spans="1:19" ht="37.5" customHeight="1" x14ac:dyDescent="0.2">
      <c r="A57" s="268"/>
      <c r="B57" s="269"/>
      <c r="C57" s="269"/>
      <c r="D57" s="269"/>
      <c r="E57" s="269"/>
      <c r="F57" s="269"/>
      <c r="G57" s="51">
        <f>'01-Mapa de riesgo-UO'!I58</f>
        <v>0</v>
      </c>
      <c r="H57" s="269"/>
      <c r="I57" s="270"/>
      <c r="J57" s="172">
        <f>'01-Mapa de riesgo-UO'!AW58</f>
        <v>0</v>
      </c>
      <c r="K57" s="269"/>
      <c r="L57" s="268"/>
      <c r="M57" s="268"/>
      <c r="N57" s="268"/>
      <c r="O57" s="268"/>
      <c r="P57" s="268"/>
      <c r="Q57" s="268"/>
      <c r="R57" s="268"/>
      <c r="S57" s="268"/>
    </row>
    <row r="58" spans="1:19" ht="37.5" customHeight="1" x14ac:dyDescent="0.2">
      <c r="A58" s="268">
        <v>17</v>
      </c>
      <c r="B58" s="269" t="str">
        <f>'01-Mapa de riesgo-UO'!D59</f>
        <v>CONTROL_SEGUIMIENTO</v>
      </c>
      <c r="C58" s="269" t="str">
        <f>+'01-Mapa de riesgo-UO'!F59</f>
        <v>SI</v>
      </c>
      <c r="D58" s="269" t="str">
        <f>'01-Mapa de riesgo-UO'!J59</f>
        <v>Corrupción</v>
      </c>
      <c r="E58" s="269" t="str">
        <f>'01-Mapa de riesgo-UO'!K59</f>
        <v>Favorecimiento en informes de auditoria o evaluación por intereses personales</v>
      </c>
      <c r="F58" s="269" t="str">
        <f>'01-Mapa de riesgo-UO'!L59</f>
        <v>Manipulación de informes de control interno, a través de la omisión de posibles actos de corrupción o irregularidades administrativas</v>
      </c>
      <c r="G58" s="51" t="str">
        <f>'01-Mapa de riesgo-UO'!I59</f>
        <v>Perdida de la objetividad e independencia en el ejercicio de auditoria (conflictos de interes)</v>
      </c>
      <c r="H58" s="269" t="str">
        <f>'01-Mapa de riesgo-UO'!M59</f>
        <v>Afectación del buen nombre y reconocimiento de la Universidad
Faltas disciplinarias para el personal de la Oficina de Control Interno
Pérdida de credibilidad de la Oficina de Control Interno</v>
      </c>
      <c r="I58" s="270" t="str">
        <f>'01-Mapa de riesgo-UO'!AT59</f>
        <v>LEVE</v>
      </c>
      <c r="J58" s="172" t="str">
        <f>'01-Mapa de riesgo-UO'!AW59</f>
        <v>ASUMIR</v>
      </c>
      <c r="K58" s="269" t="str">
        <f t="shared" si="3"/>
        <v>NO</v>
      </c>
      <c r="L58" s="268"/>
      <c r="M58" s="268"/>
      <c r="N58" s="268"/>
      <c r="O58" s="268"/>
      <c r="P58" s="268"/>
      <c r="Q58" s="268"/>
      <c r="R58" s="268"/>
      <c r="S58" s="268"/>
    </row>
    <row r="59" spans="1:19" ht="37.5" customHeight="1" x14ac:dyDescent="0.2">
      <c r="A59" s="268"/>
      <c r="B59" s="269"/>
      <c r="C59" s="269"/>
      <c r="D59" s="269"/>
      <c r="E59" s="269"/>
      <c r="F59" s="269"/>
      <c r="G59" s="51" t="str">
        <f>'01-Mapa de riesgo-UO'!I60</f>
        <v>Presión externa  al personal de control interno para favorecer a terceros</v>
      </c>
      <c r="H59" s="269"/>
      <c r="I59" s="270"/>
      <c r="J59" s="172" t="str">
        <f>'01-Mapa de riesgo-UO'!AW60</f>
        <v>ASUMIR</v>
      </c>
      <c r="K59" s="269"/>
      <c r="L59" s="268"/>
      <c r="M59" s="268"/>
      <c r="N59" s="268"/>
      <c r="O59" s="268"/>
      <c r="P59" s="268"/>
      <c r="Q59" s="268"/>
      <c r="R59" s="268"/>
      <c r="S59" s="268"/>
    </row>
    <row r="60" spans="1:19" ht="37.5" customHeight="1" x14ac:dyDescent="0.2">
      <c r="A60" s="268"/>
      <c r="B60" s="269"/>
      <c r="C60" s="269"/>
      <c r="D60" s="269"/>
      <c r="E60" s="269"/>
      <c r="F60" s="269"/>
      <c r="G60" s="51" t="str">
        <f>'01-Mapa de riesgo-UO'!I61</f>
        <v>Personal no competente en el ejercicio de auditoria</v>
      </c>
      <c r="H60" s="269"/>
      <c r="I60" s="270"/>
      <c r="J60" s="172" t="str">
        <f>'01-Mapa de riesgo-UO'!AW61</f>
        <v>ASUMIR</v>
      </c>
      <c r="K60" s="269"/>
      <c r="L60" s="268"/>
      <c r="M60" s="268"/>
      <c r="N60" s="268"/>
      <c r="O60" s="268"/>
      <c r="P60" s="268"/>
      <c r="Q60" s="268"/>
      <c r="R60" s="268"/>
      <c r="S60" s="268"/>
    </row>
    <row r="61" spans="1:19" ht="37.5" customHeight="1" x14ac:dyDescent="0.2">
      <c r="A61" s="268">
        <v>18</v>
      </c>
      <c r="B61" s="269" t="str">
        <f>'01-Mapa de riesgo-UO'!D62</f>
        <v>DIRECCIONAMIENTO_INSTITUCIONAL</v>
      </c>
      <c r="C61" s="269" t="str">
        <f>+'01-Mapa de riesgo-UO'!F62</f>
        <v>SI</v>
      </c>
      <c r="D61" s="269" t="str">
        <f>'01-Mapa de riesgo-UO'!J62</f>
        <v>Estratégico</v>
      </c>
      <c r="E61" s="269" t="str">
        <f>'01-Mapa de riesgo-UO'!K62</f>
        <v>No cumplimiento del Proyecto Educativo Institucional y las orientaciones institucionales para la renovación curricular.</v>
      </c>
      <c r="F61" s="269" t="str">
        <f>'01-Mapa de riesgo-UO'!L62</f>
        <v>Que el Proyecto Educativo Institucional- PEI y, los documentos institucionales para la renovaicón curricular se queden como un documento escrito y no se haga realidad.</v>
      </c>
      <c r="G61" s="51" t="str">
        <f>'01-Mapa de riesgo-UO'!I62</f>
        <v>Incumplimiento de las normas que reglamentan el PEI como carta de navegación académica y, las orientaciones institucionales para el diseño y renovación curricular de los programas académicos en la Universidad.</v>
      </c>
      <c r="H61" s="269" t="str">
        <f>'01-Mapa de riesgo-UO'!M62</f>
        <v>Currículos desactualizados que no responden a los lineamientos institucionales, a las necesidades del contexto y, los desarrollos científicos de las disciplinas.
Estudiantes con bajas competencias en formación humana, pensamiento crítico, ciudadanía y democracia y, compromiso con la sostenibilidad ambiental.
Egresados sin la identidad institucional de la UTP</v>
      </c>
      <c r="I61" s="270" t="str">
        <f>'01-Mapa de riesgo-UO'!AT62</f>
        <v>MODERADO</v>
      </c>
      <c r="J61" s="172" t="str">
        <f>'01-Mapa de riesgo-UO'!AW62</f>
        <v>COMPARTIR</v>
      </c>
      <c r="K61" s="269" t="str">
        <f t="shared" si="3"/>
        <v>Si el proceso lo requiere</v>
      </c>
      <c r="L61" s="268"/>
      <c r="M61" s="268"/>
      <c r="N61" s="268"/>
      <c r="O61" s="268"/>
      <c r="P61" s="268"/>
      <c r="Q61" s="268"/>
      <c r="R61" s="268"/>
      <c r="S61" s="268"/>
    </row>
    <row r="62" spans="1:19" ht="37.5" customHeight="1" x14ac:dyDescent="0.2">
      <c r="A62" s="268"/>
      <c r="B62" s="269"/>
      <c r="C62" s="269"/>
      <c r="D62" s="269"/>
      <c r="E62" s="269"/>
      <c r="F62" s="269"/>
      <c r="G62" s="51" t="str">
        <f>'01-Mapa de riesgo-UO'!I63</f>
        <v>Que la comunidad educativa no entienda como pueden aplicar en los programas académicos y en las prácticas educativas los lineamientos expuestos en el PEI y las orientaciones institucionales para la renovación curricular, esto debido a la baja formación de los docentes en temas curriculares, en pedagogía y en didáctica.</v>
      </c>
      <c r="H62" s="269"/>
      <c r="I62" s="270"/>
      <c r="J62" s="172" t="str">
        <f>'01-Mapa de riesgo-UO'!AW63</f>
        <v>COMPARTIR</v>
      </c>
      <c r="K62" s="269"/>
      <c r="L62" s="268"/>
      <c r="M62" s="268"/>
      <c r="N62" s="268"/>
      <c r="O62" s="268"/>
      <c r="P62" s="268"/>
      <c r="Q62" s="268"/>
      <c r="R62" s="268"/>
      <c r="S62" s="268"/>
    </row>
    <row r="63" spans="1:19" ht="37.5" customHeight="1" x14ac:dyDescent="0.2">
      <c r="A63" s="268"/>
      <c r="B63" s="269"/>
      <c r="C63" s="269"/>
      <c r="D63" s="269"/>
      <c r="E63" s="269"/>
      <c r="F63" s="269"/>
      <c r="G63" s="51" t="str">
        <f>'01-Mapa de riesgo-UO'!I64</f>
        <v>Que la comunidad educativa no entienda como pueden aplicar en los programas académicos y en las prácticas educativas los lineamientos expuestos en el PEI y las orientaciones institucionales para la renovación curricular, esto debido a la baja formación de los docentes en temas curriculares, en pedagogía y en didáctica.</v>
      </c>
      <c r="H63" s="269"/>
      <c r="I63" s="270"/>
      <c r="J63" s="172" t="str">
        <f>'01-Mapa de riesgo-UO'!AW64</f>
        <v>ASUMIR</v>
      </c>
      <c r="K63" s="269"/>
      <c r="L63" s="268"/>
      <c r="M63" s="268"/>
      <c r="N63" s="268"/>
      <c r="O63" s="268"/>
      <c r="P63" s="268"/>
      <c r="Q63" s="268"/>
      <c r="R63" s="268"/>
      <c r="S63" s="268"/>
    </row>
    <row r="64" spans="1:19" ht="37.5" customHeight="1" x14ac:dyDescent="0.2">
      <c r="A64" s="268">
        <v>19</v>
      </c>
      <c r="B64" s="269" t="str">
        <f>'01-Mapa de riesgo-UO'!D65</f>
        <v>DOCENCIA</v>
      </c>
      <c r="C64" s="269" t="str">
        <f>+'01-Mapa de riesgo-UO'!F65</f>
        <v>SI</v>
      </c>
      <c r="D64" s="269" t="str">
        <f>'01-Mapa de riesgo-UO'!J65</f>
        <v>Corrupción</v>
      </c>
      <c r="E64" s="269" t="str">
        <f>'01-Mapa de riesgo-UO'!K65</f>
        <v>Error en la expedición de certificados de estudios que solicitan los estudiantes con información especial</v>
      </c>
      <c r="F64" s="269" t="str">
        <f>'01-Mapa de riesgo-UO'!L65</f>
        <v>Omisión, inexactitud o adulteración  de información en los certificados de estudios con información especial expedidos por la Universidad</v>
      </c>
      <c r="G64" s="51" t="str">
        <f>'01-Mapa de riesgo-UO'!I65</f>
        <v>1. Fallas en el sistema de información</v>
      </c>
      <c r="H64" s="269" t="str">
        <f>'01-Mapa de riesgo-UO'!M65</f>
        <v>1. Expedición de certificados de estudios fuera de los lineamientos establecidos en normas internas vigente
2. . Estudiante certificado con información que no corresponde a su historial académico
3. Expedición de certificados que no son competencia de Admisiones, Registro y Control Académico 
4. Afectación del buen nombre de la Universidad y la credibilidad de la Dependencia</v>
      </c>
      <c r="I64" s="270" t="str">
        <f>'01-Mapa de riesgo-UO'!AT65</f>
        <v>LEVE</v>
      </c>
      <c r="J64" s="172" t="str">
        <f>'01-Mapa de riesgo-UO'!AW65</f>
        <v>ASUMIR</v>
      </c>
      <c r="K64" s="269" t="str">
        <f t="shared" ref="K64" si="4">IF(I64="GRAVE","Debe formularse",IF(I64="MODERADO", "Si el proceso lo requiere","NO"))</f>
        <v>NO</v>
      </c>
      <c r="L64" s="268"/>
      <c r="M64" s="268"/>
      <c r="N64" s="268"/>
      <c r="O64" s="268"/>
      <c r="P64" s="268"/>
      <c r="Q64" s="268"/>
      <c r="R64" s="268"/>
      <c r="S64" s="268"/>
    </row>
    <row r="65" spans="1:19" ht="37.5" customHeight="1" x14ac:dyDescent="0.2">
      <c r="A65" s="268"/>
      <c r="B65" s="269"/>
      <c r="C65" s="269"/>
      <c r="D65" s="269"/>
      <c r="E65" s="269"/>
      <c r="F65" s="269"/>
      <c r="G65" s="51" t="str">
        <f>'01-Mapa de riesgo-UO'!I66</f>
        <v>2. Generación de certificados manuales</v>
      </c>
      <c r="H65" s="269"/>
      <c r="I65" s="270"/>
      <c r="J65" s="172" t="str">
        <f>'01-Mapa de riesgo-UO'!AW66</f>
        <v>ASUMIR</v>
      </c>
      <c r="K65" s="269"/>
      <c r="L65" s="268"/>
      <c r="M65" s="268"/>
      <c r="N65" s="268"/>
      <c r="O65" s="268"/>
      <c r="P65" s="268"/>
      <c r="Q65" s="268"/>
      <c r="R65" s="268"/>
      <c r="S65" s="268"/>
    </row>
    <row r="66" spans="1:19" ht="37.5" customHeight="1" x14ac:dyDescent="0.2">
      <c r="A66" s="268"/>
      <c r="B66" s="269"/>
      <c r="C66" s="269"/>
      <c r="D66" s="269"/>
      <c r="E66" s="269"/>
      <c r="F66" s="269"/>
      <c r="G66" s="51">
        <f>'01-Mapa de riesgo-UO'!I67</f>
        <v>0</v>
      </c>
      <c r="H66" s="269"/>
      <c r="I66" s="270"/>
      <c r="J66" s="172" t="str">
        <f>'01-Mapa de riesgo-UO'!AW67</f>
        <v>ASUMIR</v>
      </c>
      <c r="K66" s="269"/>
      <c r="L66" s="268"/>
      <c r="M66" s="268"/>
      <c r="N66" s="268"/>
      <c r="O66" s="268"/>
      <c r="P66" s="268"/>
      <c r="Q66" s="268"/>
      <c r="R66" s="268"/>
      <c r="S66" s="268"/>
    </row>
  </sheetData>
  <sheetProtection algorithmName="SHA-512" hashValue="Kq3hXIpiWqjgAb3DP35ct4UfYmjB+ZbT0DR/avUQx8hkFFxblkZTSfvNXimn1OUp7TaPbBk97ttg6pL6jX/XTQ==" saltValue="9zku1UI2puprL9HH4ncNog==" spinCount="100000" sheet="1" objects="1" scenarios="1" selectLockedCells="1" selectUnlockedCells="1"/>
  <autoFilter ref="A9:S66" xr:uid="{00000000-0009-0000-0000-000001000000}">
    <filterColumn colId="2">
      <filters>
        <filter val="SI"/>
      </filters>
    </filterColumn>
    <filterColumn colId="11" showButton="0"/>
    <filterColumn colId="12" showButton="0"/>
    <filterColumn colId="15" showButton="0"/>
    <filterColumn colId="16" showButton="0"/>
  </autoFilter>
  <mergeCells count="267">
    <mergeCell ref="S10:S12"/>
    <mergeCell ref="P10:R12"/>
    <mergeCell ref="O10:O12"/>
    <mergeCell ref="L10:N12"/>
    <mergeCell ref="K10:K12"/>
    <mergeCell ref="I10:I12"/>
    <mergeCell ref="H10:H12"/>
    <mergeCell ref="F10:F12"/>
    <mergeCell ref="E10:E12"/>
    <mergeCell ref="D10:D12"/>
    <mergeCell ref="C10:C12"/>
    <mergeCell ref="B10:B12"/>
    <mergeCell ref="A10:A12"/>
    <mergeCell ref="O64:O66"/>
    <mergeCell ref="P64:R66"/>
    <mergeCell ref="S64:S66"/>
    <mergeCell ref="K64:K66"/>
    <mergeCell ref="L64:N66"/>
    <mergeCell ref="A64:A66"/>
    <mergeCell ref="B64:B66"/>
    <mergeCell ref="C61:C63"/>
    <mergeCell ref="H61:H63"/>
    <mergeCell ref="I61:I63"/>
    <mergeCell ref="B61:B63"/>
    <mergeCell ref="D61:D63"/>
    <mergeCell ref="E61:E63"/>
    <mergeCell ref="F61:F63"/>
    <mergeCell ref="H64:H66"/>
    <mergeCell ref="I64:I66"/>
    <mergeCell ref="E64:E66"/>
    <mergeCell ref="F64:F66"/>
    <mergeCell ref="C64:C66"/>
    <mergeCell ref="D64:D66"/>
    <mergeCell ref="B58:B60"/>
    <mergeCell ref="D58:D60"/>
    <mergeCell ref="E58:E60"/>
    <mergeCell ref="F58:F60"/>
    <mergeCell ref="H58:H60"/>
    <mergeCell ref="I58:I60"/>
    <mergeCell ref="B55:B57"/>
    <mergeCell ref="D55:D57"/>
    <mergeCell ref="E55:E57"/>
    <mergeCell ref="F55:F57"/>
    <mergeCell ref="H55:H57"/>
    <mergeCell ref="I55:I57"/>
    <mergeCell ref="C55:C57"/>
    <mergeCell ref="C58:C60"/>
    <mergeCell ref="B52:B54"/>
    <mergeCell ref="D52:D54"/>
    <mergeCell ref="E52:E54"/>
    <mergeCell ref="F52:F54"/>
    <mergeCell ref="H52:H54"/>
    <mergeCell ref="I52:I54"/>
    <mergeCell ref="B49:B51"/>
    <mergeCell ref="D49:D51"/>
    <mergeCell ref="E49:E51"/>
    <mergeCell ref="F49:F51"/>
    <mergeCell ref="H49:H51"/>
    <mergeCell ref="I49:I51"/>
    <mergeCell ref="C49:C51"/>
    <mergeCell ref="C52:C54"/>
    <mergeCell ref="B46:B48"/>
    <mergeCell ref="D46:D48"/>
    <mergeCell ref="E46:E48"/>
    <mergeCell ref="F46:F48"/>
    <mergeCell ref="H46:H48"/>
    <mergeCell ref="I46:I48"/>
    <mergeCell ref="B43:B45"/>
    <mergeCell ref="D43:D45"/>
    <mergeCell ref="E43:E45"/>
    <mergeCell ref="F43:F45"/>
    <mergeCell ref="H43:H45"/>
    <mergeCell ref="I43:I45"/>
    <mergeCell ref="C43:C45"/>
    <mergeCell ref="C46:C48"/>
    <mergeCell ref="E40:E42"/>
    <mergeCell ref="F40:F42"/>
    <mergeCell ref="H40:H42"/>
    <mergeCell ref="I40:I42"/>
    <mergeCell ref="B37:B39"/>
    <mergeCell ref="D37:D39"/>
    <mergeCell ref="E37:E39"/>
    <mergeCell ref="F37:F39"/>
    <mergeCell ref="H37:H39"/>
    <mergeCell ref="I37:I39"/>
    <mergeCell ref="C37:C39"/>
    <mergeCell ref="C40:C42"/>
    <mergeCell ref="H34:H36"/>
    <mergeCell ref="I34:I36"/>
    <mergeCell ref="B31:B33"/>
    <mergeCell ref="D31:D33"/>
    <mergeCell ref="E31:E33"/>
    <mergeCell ref="F31:F33"/>
    <mergeCell ref="H31:H33"/>
    <mergeCell ref="I31:I33"/>
    <mergeCell ref="C31:C33"/>
    <mergeCell ref="C34:C36"/>
    <mergeCell ref="H28:H30"/>
    <mergeCell ref="I28:I30"/>
    <mergeCell ref="B25:B27"/>
    <mergeCell ref="D25:D27"/>
    <mergeCell ref="E25:E27"/>
    <mergeCell ref="F25:F27"/>
    <mergeCell ref="H25:H27"/>
    <mergeCell ref="I25:I27"/>
    <mergeCell ref="C25:C27"/>
    <mergeCell ref="C28:C30"/>
    <mergeCell ref="A5:S5"/>
    <mergeCell ref="E2:N2"/>
    <mergeCell ref="E3:N3"/>
    <mergeCell ref="E4:N4"/>
    <mergeCell ref="J8:J9"/>
    <mergeCell ref="L8:N9"/>
    <mergeCell ref="A6:E6"/>
    <mergeCell ref="A7:E7"/>
    <mergeCell ref="A8:A9"/>
    <mergeCell ref="O8:O9"/>
    <mergeCell ref="I8:I9"/>
    <mergeCell ref="K8:K9"/>
    <mergeCell ref="D8:H8"/>
    <mergeCell ref="F7:Q7"/>
    <mergeCell ref="B8:B9"/>
    <mergeCell ref="S8:S9"/>
    <mergeCell ref="F6:H6"/>
    <mergeCell ref="L6:M6"/>
    <mergeCell ref="C8:C9"/>
    <mergeCell ref="P8:R9"/>
    <mergeCell ref="H19:H21"/>
    <mergeCell ref="I19:I21"/>
    <mergeCell ref="I22:I24"/>
    <mergeCell ref="I13:I15"/>
    <mergeCell ref="I16:I18"/>
    <mergeCell ref="H22:H24"/>
    <mergeCell ref="H13:H15"/>
    <mergeCell ref="H16:H18"/>
    <mergeCell ref="B19:B21"/>
    <mergeCell ref="B22:B24"/>
    <mergeCell ref="C19:C21"/>
    <mergeCell ref="C22:C24"/>
    <mergeCell ref="D13:D15"/>
    <mergeCell ref="E13:E15"/>
    <mergeCell ref="F13:F15"/>
    <mergeCell ref="D16:D18"/>
    <mergeCell ref="E16:E18"/>
    <mergeCell ref="F16:F18"/>
    <mergeCell ref="B13:B15"/>
    <mergeCell ref="B16:B18"/>
    <mergeCell ref="C13:C15"/>
    <mergeCell ref="C16:C18"/>
    <mergeCell ref="D19:D21"/>
    <mergeCell ref="E19:E21"/>
    <mergeCell ref="A46:A48"/>
    <mergeCell ref="A49:A51"/>
    <mergeCell ref="A52:A54"/>
    <mergeCell ref="A58:A60"/>
    <mergeCell ref="F19:F21"/>
    <mergeCell ref="D22:D24"/>
    <mergeCell ref="E22:E24"/>
    <mergeCell ref="F22:F24"/>
    <mergeCell ref="A13:A15"/>
    <mergeCell ref="A16:A18"/>
    <mergeCell ref="A19:A21"/>
    <mergeCell ref="A22:A24"/>
    <mergeCell ref="A28:A30"/>
    <mergeCell ref="A25:A27"/>
    <mergeCell ref="B28:B30"/>
    <mergeCell ref="D28:D30"/>
    <mergeCell ref="E28:E30"/>
    <mergeCell ref="F28:F30"/>
    <mergeCell ref="B34:B36"/>
    <mergeCell ref="D34:D36"/>
    <mergeCell ref="E34:E36"/>
    <mergeCell ref="F34:F36"/>
    <mergeCell ref="B40:B42"/>
    <mergeCell ref="D40:D42"/>
    <mergeCell ref="A61:A63"/>
    <mergeCell ref="A55:A57"/>
    <mergeCell ref="K13:K15"/>
    <mergeCell ref="K16:K18"/>
    <mergeCell ref="K31:K33"/>
    <mergeCell ref="K34:K36"/>
    <mergeCell ref="K37:K39"/>
    <mergeCell ref="K19:K21"/>
    <mergeCell ref="K22:K24"/>
    <mergeCell ref="K25:K27"/>
    <mergeCell ref="K28:K30"/>
    <mergeCell ref="K55:K57"/>
    <mergeCell ref="K58:K60"/>
    <mergeCell ref="K61:K63"/>
    <mergeCell ref="K49:K51"/>
    <mergeCell ref="K52:K54"/>
    <mergeCell ref="K40:K42"/>
    <mergeCell ref="K43:K45"/>
    <mergeCell ref="K46:K48"/>
    <mergeCell ref="A31:A33"/>
    <mergeCell ref="A34:A36"/>
    <mergeCell ref="A37:A39"/>
    <mergeCell ref="A40:A42"/>
    <mergeCell ref="A43:A45"/>
    <mergeCell ref="L13:N15"/>
    <mergeCell ref="L16:N18"/>
    <mergeCell ref="L22:N24"/>
    <mergeCell ref="L25:N27"/>
    <mergeCell ref="L28:N30"/>
    <mergeCell ref="L19:N21"/>
    <mergeCell ref="L40:N42"/>
    <mergeCell ref="L43:N45"/>
    <mergeCell ref="L46:N48"/>
    <mergeCell ref="L49:N51"/>
    <mergeCell ref="L31:N33"/>
    <mergeCell ref="L34:N36"/>
    <mergeCell ref="L37:N39"/>
    <mergeCell ref="L55:N57"/>
    <mergeCell ref="L58:N60"/>
    <mergeCell ref="L61:N63"/>
    <mergeCell ref="L52:N54"/>
    <mergeCell ref="O19:O21"/>
    <mergeCell ref="O22:O24"/>
    <mergeCell ref="O55:O57"/>
    <mergeCell ref="O58:O60"/>
    <mergeCell ref="O61:O63"/>
    <mergeCell ref="O13:O15"/>
    <mergeCell ref="O16:O18"/>
    <mergeCell ref="O37:O39"/>
    <mergeCell ref="O40:O42"/>
    <mergeCell ref="O25:O27"/>
    <mergeCell ref="O28:O30"/>
    <mergeCell ref="O31:O33"/>
    <mergeCell ref="O34:O36"/>
    <mergeCell ref="O52:O54"/>
    <mergeCell ref="O43:O45"/>
    <mergeCell ref="O46:O48"/>
    <mergeCell ref="O49:O51"/>
    <mergeCell ref="P13:R15"/>
    <mergeCell ref="S13:S15"/>
    <mergeCell ref="P16:R18"/>
    <mergeCell ref="S16:S18"/>
    <mergeCell ref="P19:R21"/>
    <mergeCell ref="S19:S21"/>
    <mergeCell ref="P28:R30"/>
    <mergeCell ref="S28:S30"/>
    <mergeCell ref="P31:R33"/>
    <mergeCell ref="S31:S33"/>
    <mergeCell ref="P34:R36"/>
    <mergeCell ref="S34:S36"/>
    <mergeCell ref="P22:R24"/>
    <mergeCell ref="S22:S24"/>
    <mergeCell ref="P25:R27"/>
    <mergeCell ref="S25:S27"/>
    <mergeCell ref="P40:R42"/>
    <mergeCell ref="S40:S42"/>
    <mergeCell ref="P37:R39"/>
    <mergeCell ref="S37:S39"/>
    <mergeCell ref="P61:R63"/>
    <mergeCell ref="S61:S63"/>
    <mergeCell ref="P52:R54"/>
    <mergeCell ref="S52:S54"/>
    <mergeCell ref="P43:R45"/>
    <mergeCell ref="S43:S45"/>
    <mergeCell ref="P46:R48"/>
    <mergeCell ref="S46:S48"/>
    <mergeCell ref="P49:R51"/>
    <mergeCell ref="S49:S51"/>
    <mergeCell ref="P55:R57"/>
    <mergeCell ref="S55:S57"/>
    <mergeCell ref="P58:R60"/>
    <mergeCell ref="S58:S60"/>
  </mergeCells>
  <phoneticPr fontId="2" type="noConversion"/>
  <conditionalFormatting sqref="I10:I66">
    <cfRule type="cellIs" dxfId="169" priority="73" stopIfTrue="1" operator="equal">
      <formula>"GRAVE"</formula>
    </cfRule>
    <cfRule type="cellIs" dxfId="168" priority="74" stopIfTrue="1" operator="equal">
      <formula>"MODERADO"</formula>
    </cfRule>
    <cfRule type="cellIs" dxfId="167" priority="75" stopIfTrue="1" operator="equal">
      <formula>"LEVE"</formula>
    </cfRule>
  </conditionalFormatting>
  <conditionalFormatting sqref="K10:K66">
    <cfRule type="containsText" dxfId="166" priority="53" operator="containsText" text="Si el proceso lo requiere">
      <formula>NOT(ISERROR(SEARCH("Si el proceso lo requiere",K10)))</formula>
    </cfRule>
    <cfRule type="containsText" dxfId="165" priority="55" operator="containsText" text="Debe formularse">
      <formula>NOT(ISERROR(SEARCH("Debe formularse",K10)))</formula>
    </cfRule>
  </conditionalFormatting>
  <conditionalFormatting sqref="K10:K66">
    <cfRule type="cellIs" dxfId="164" priority="52" operator="equal">
      <formula>"NO"</formula>
    </cfRule>
  </conditionalFormatting>
  <conditionalFormatting sqref="O10:O66">
    <cfRule type="expression" dxfId="163" priority="50">
      <formula>K10="NO"</formula>
    </cfRule>
  </conditionalFormatting>
  <conditionalFormatting sqref="P10:R66">
    <cfRule type="expression" dxfId="162" priority="49">
      <formula>K10="NO"</formula>
    </cfRule>
  </conditionalFormatting>
  <conditionalFormatting sqref="S10:S66">
    <cfRule type="expression" dxfId="161" priority="48">
      <formula>K10="NO"</formula>
    </cfRule>
  </conditionalFormatting>
  <conditionalFormatting sqref="L10:N10 L22:N22 L13:N13 L19:N19 L28:N28 L16:N16 L25:N25 L31:N31 L34:N34 L37:N37 L40:N40 L43:N43 L46:N46 L49:N49 L52:N52 L55:N55 L58:N58 L61:N61">
    <cfRule type="expression" dxfId="160" priority="18">
      <formula>K10="NO"</formula>
    </cfRule>
  </conditionalFormatting>
  <conditionalFormatting sqref="L64">
    <cfRule type="expression" dxfId="159" priority="4">
      <formula>K64="NO"</formula>
    </cfRule>
  </conditionalFormatting>
  <dataValidations xWindow="1466" yWindow="553" count="5">
    <dataValidation allowBlank="1" showInputMessage="1" showErrorMessage="1" promptTitle="Responsable Contingencia" prompt="Establezca quien es el responsable que lidera la acción de contingencia." sqref="O10:Q10 O13:Q13 O16:Q16 O19:Q19 O22:Q22 O25:Q25 O28:Q28 O31:Q31 O34:Q34 O37:Q37 O40:Q40 O43:Q43 O46:Q46 O49:Q49 O52:Q52 O55:Q55 O58:Q58 O61:Q61 O64:Q64" xr:uid="{00000000-0002-0000-0100-000000000000}"/>
    <dataValidation allowBlank="1" showInputMessage="1" showErrorMessage="1" promptTitle="RECUPERACIÓN" prompt="Describa la acción que se debe seguir luego de que se presente el acontecimiento , con el fin de que se pueda prestar el servicio o realizar las operaciones conforme a lo establecido antes de la materialización del riesgo." sqref="R10 R13 R16 R25 R31 R22 R34 R37 R19 R28 R40 R46 R49 R52 R55 R43 R58 R61 R64" xr:uid="{00000000-0002-0000-0100-000001000000}"/>
    <dataValidation allowBlank="1" showInputMessage="1" showErrorMessage="1" promptTitle="Responable de recuperación" prompt="Establezca quien es el responsable de liderar la accción de recuperación." sqref="S10 S13 S16 S25 S31 S22 S34 S37 S19 S28 S40 S46 S49 S52 S55 S43 S58 S61 S64" xr:uid="{00000000-0002-0000-0100-000002000000}"/>
    <dataValidation type="custom" allowBlank="1" showInputMessage="1" showErrorMessage="1" sqref="L10:N10 L22:N22 L13:N13 L19:N19 L28:N28 L16:N16 L25:N25 L31:N31 L34:N34 L37:N37 L40:N40 L43:N43 L46:N46 L49:N49 L52:N52 L55:N55 L58:N58 L61:N61 L64:N64" xr:uid="{00000000-0002-0000-0100-000003000000}">
      <formula1>K10&lt;&gt;"NO"</formula1>
    </dataValidation>
    <dataValidation allowBlank="1" showInputMessage="1" showErrorMessage="1" promptTitle="TRATAMIENTO DEL RIESGO" prompt="Defina el tratamiento a dar el riesgo" sqref="J10:J66" xr:uid="{00000000-0002-0000-0100-000004000000}"/>
  </dataValidations>
  <pageMargins left="1.3779527559055118" right="0.15748031496062992" top="0.59055118110236227" bottom="0.39370078740157483" header="0" footer="0"/>
  <pageSetup paperSize="120" scale="50" fitToHeight="10"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filterMode="1"/>
  <dimension ref="A1:AB89"/>
  <sheetViews>
    <sheetView showGridLines="0" zoomScale="70" zoomScaleNormal="70" zoomScaleSheetLayoutView="130" workbookViewId="0">
      <pane xSplit="1" ySplit="9" topLeftCell="B16" activePane="bottomRight" state="frozen"/>
      <selection pane="topRight" activeCell="B1" sqref="B1"/>
      <selection pane="bottomLeft" activeCell="A10" sqref="A10"/>
      <selection pane="bottomRight" activeCell="O48" sqref="O48"/>
    </sheetView>
  </sheetViews>
  <sheetFormatPr baseColWidth="10" defaultColWidth="11.42578125" defaultRowHeight="45.75" customHeight="1" x14ac:dyDescent="0.2"/>
  <cols>
    <col min="1" max="1" width="5.28515625" style="146" customWidth="1"/>
    <col min="2" max="2" width="20.28515625" style="146" customWidth="1"/>
    <col min="3" max="3" width="14" style="146" customWidth="1"/>
    <col min="4" max="4" width="12" style="146" customWidth="1"/>
    <col min="5" max="5" width="24.7109375" style="146" customWidth="1"/>
    <col min="6" max="6" width="39.140625" style="146" customWidth="1"/>
    <col min="7" max="7" width="42.85546875" style="146" customWidth="1"/>
    <col min="8" max="8" width="46.42578125" style="146" customWidth="1"/>
    <col min="9" max="9" width="14.5703125" style="146" customWidth="1"/>
    <col min="10" max="10" width="28.7109375" style="146" customWidth="1"/>
    <col min="11" max="11" width="13.42578125" style="146" customWidth="1"/>
    <col min="12" max="12" width="45.85546875" style="146" customWidth="1"/>
    <col min="13" max="13" width="35.7109375" style="146" customWidth="1"/>
    <col min="14" max="14" width="30.140625" style="146" bestFit="1" customWidth="1"/>
    <col min="15" max="15" width="46" style="146" bestFit="1" customWidth="1"/>
    <col min="16" max="16" width="21.5703125" style="146" bestFit="1" customWidth="1"/>
    <col min="17" max="17" width="18.7109375" style="146" bestFit="1" customWidth="1"/>
    <col min="18" max="18" width="20" style="146" bestFit="1" customWidth="1"/>
    <col min="19" max="19" width="35.7109375" style="146" customWidth="1"/>
    <col min="20" max="20" width="9.28515625" style="146" customWidth="1"/>
    <col min="21" max="21" width="19.42578125" style="146" customWidth="1"/>
    <col min="22" max="22" width="28.28515625" style="146" customWidth="1"/>
    <col min="23" max="23" width="20.7109375" style="129" customWidth="1"/>
    <col min="24" max="24" width="13.140625" style="146" customWidth="1"/>
    <col min="25" max="25" width="30.7109375" style="146" customWidth="1"/>
    <col min="26" max="26" width="18.140625" style="146" customWidth="1"/>
    <col min="27" max="27" width="30.7109375" style="146" customWidth="1"/>
    <col min="28" max="28" width="16.42578125" style="146" customWidth="1"/>
    <col min="29" max="16384" width="11.42578125" style="146"/>
  </cols>
  <sheetData>
    <row r="1" spans="1:28" s="145" customFormat="1" ht="26.25" customHeight="1" x14ac:dyDescent="0.2">
      <c r="A1" s="142"/>
      <c r="B1" s="143"/>
      <c r="C1" s="143"/>
      <c r="D1" s="115"/>
      <c r="E1" s="115"/>
      <c r="F1" s="115"/>
      <c r="G1" s="115"/>
      <c r="H1" s="115"/>
      <c r="I1" s="115"/>
      <c r="J1" s="115"/>
      <c r="K1" s="115"/>
      <c r="L1" s="115"/>
      <c r="M1" s="115"/>
      <c r="N1" s="115"/>
      <c r="O1" s="115"/>
      <c r="P1" s="115"/>
      <c r="Q1" s="115"/>
      <c r="R1" s="115"/>
      <c r="S1" s="115"/>
      <c r="T1" s="115"/>
      <c r="U1" s="115"/>
      <c r="V1" s="115"/>
      <c r="W1" s="127"/>
      <c r="X1" s="115"/>
      <c r="Y1" s="115"/>
      <c r="Z1" s="115"/>
      <c r="AA1" s="155" t="s">
        <v>65</v>
      </c>
      <c r="AB1" s="156" t="s">
        <v>433</v>
      </c>
    </row>
    <row r="2" spans="1:28" s="145" customFormat="1" ht="26.25" customHeight="1" x14ac:dyDescent="0.2">
      <c r="A2" s="144"/>
      <c r="D2" s="311" t="s">
        <v>67</v>
      </c>
      <c r="E2" s="311"/>
      <c r="F2" s="311"/>
      <c r="G2" s="311"/>
      <c r="H2" s="311"/>
      <c r="I2" s="311"/>
      <c r="J2" s="311"/>
      <c r="K2" s="311"/>
      <c r="L2" s="311"/>
      <c r="M2" s="311"/>
      <c r="N2" s="311"/>
      <c r="O2" s="311"/>
      <c r="P2" s="311"/>
      <c r="Q2" s="311"/>
      <c r="R2" s="311"/>
      <c r="S2" s="311"/>
      <c r="T2" s="311"/>
      <c r="U2" s="311"/>
      <c r="V2" s="311"/>
      <c r="W2" s="311"/>
      <c r="X2" s="311"/>
      <c r="Y2" s="311"/>
      <c r="Z2" s="311"/>
      <c r="AA2" s="157" t="s">
        <v>426</v>
      </c>
      <c r="AB2" s="158">
        <v>9</v>
      </c>
    </row>
    <row r="3" spans="1:28" s="145" customFormat="1" ht="26.25" customHeight="1" x14ac:dyDescent="0.2">
      <c r="A3" s="144"/>
      <c r="D3" s="311" t="s">
        <v>60</v>
      </c>
      <c r="E3" s="311"/>
      <c r="F3" s="311"/>
      <c r="G3" s="311"/>
      <c r="H3" s="311"/>
      <c r="I3" s="311"/>
      <c r="J3" s="311"/>
      <c r="K3" s="311"/>
      <c r="L3" s="311"/>
      <c r="M3" s="311"/>
      <c r="N3" s="311"/>
      <c r="O3" s="311"/>
      <c r="P3" s="311"/>
      <c r="Q3" s="311"/>
      <c r="R3" s="311"/>
      <c r="S3" s="311"/>
      <c r="T3" s="311"/>
      <c r="U3" s="311"/>
      <c r="V3" s="311"/>
      <c r="W3" s="311"/>
      <c r="X3" s="311"/>
      <c r="Y3" s="311"/>
      <c r="Z3" s="311"/>
      <c r="AA3" s="157" t="s">
        <v>427</v>
      </c>
      <c r="AB3" s="159">
        <v>45219</v>
      </c>
    </row>
    <row r="4" spans="1:28" s="145" customFormat="1" ht="26.25" customHeight="1" thickBot="1" x14ac:dyDescent="0.25">
      <c r="A4" s="121"/>
      <c r="B4" s="147"/>
      <c r="C4" s="147"/>
      <c r="D4" s="312"/>
      <c r="E4" s="312"/>
      <c r="F4" s="312"/>
      <c r="G4" s="312"/>
      <c r="H4" s="312"/>
      <c r="I4" s="312"/>
      <c r="J4" s="312"/>
      <c r="K4" s="312"/>
      <c r="L4" s="312"/>
      <c r="M4" s="312"/>
      <c r="N4" s="312"/>
      <c r="O4" s="312"/>
      <c r="P4" s="312"/>
      <c r="Q4" s="312"/>
      <c r="R4" s="312"/>
      <c r="S4" s="312"/>
      <c r="T4" s="312"/>
      <c r="U4" s="312"/>
      <c r="V4" s="312"/>
      <c r="W4" s="312"/>
      <c r="X4" s="312"/>
      <c r="Y4" s="312"/>
      <c r="Z4" s="312"/>
      <c r="AA4" s="160" t="s">
        <v>428</v>
      </c>
      <c r="AB4" s="161" t="s">
        <v>431</v>
      </c>
    </row>
    <row r="5" spans="1:28" s="145" customFormat="1" ht="26.25" customHeight="1" thickBot="1" x14ac:dyDescent="0.25">
      <c r="A5" s="272"/>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row>
    <row r="6" spans="1:28" s="164" customFormat="1" ht="26.25" customHeight="1" thickBot="1" x14ac:dyDescent="0.25">
      <c r="A6" s="315" t="str">
        <f>'01-Mapa de riesgo-UO'!A6:D6</f>
        <v>TIPO DE MAPA</v>
      </c>
      <c r="B6" s="316"/>
      <c r="C6" s="162"/>
      <c r="D6" s="320" t="str">
        <f>'01-Mapa de riesgo-UO'!E6</f>
        <v>PDI</v>
      </c>
      <c r="E6" s="321"/>
      <c r="F6" s="321"/>
      <c r="G6" s="322"/>
      <c r="H6" s="163"/>
      <c r="I6" s="163"/>
      <c r="J6" s="163"/>
      <c r="K6" s="163"/>
      <c r="L6" s="313" t="s">
        <v>8</v>
      </c>
      <c r="M6" s="313"/>
      <c r="N6" s="318">
        <v>45537</v>
      </c>
      <c r="O6" s="319"/>
      <c r="P6" s="163"/>
      <c r="U6" s="163"/>
      <c r="V6" s="163"/>
      <c r="W6" s="165"/>
      <c r="X6" s="163"/>
    </row>
    <row r="7" spans="1:28" s="116" customFormat="1" ht="18" customHeight="1" x14ac:dyDescent="0.2">
      <c r="A7" s="317"/>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row>
    <row r="8" spans="1:28" s="130" customFormat="1" ht="45.75" customHeight="1" x14ac:dyDescent="0.2">
      <c r="A8" s="314" t="s">
        <v>54</v>
      </c>
      <c r="B8" s="314" t="s">
        <v>540</v>
      </c>
      <c r="C8" s="314" t="s">
        <v>541</v>
      </c>
      <c r="D8" s="314" t="s">
        <v>74</v>
      </c>
      <c r="E8" s="314"/>
      <c r="F8" s="314"/>
      <c r="G8" s="314"/>
      <c r="H8" s="314"/>
      <c r="I8" s="314" t="s">
        <v>72</v>
      </c>
      <c r="J8" s="314" t="s">
        <v>58</v>
      </c>
      <c r="K8" s="314"/>
      <c r="L8" s="314"/>
      <c r="M8" s="314" t="s">
        <v>57</v>
      </c>
      <c r="N8" s="314"/>
      <c r="O8" s="314"/>
      <c r="P8" s="314"/>
      <c r="Q8" s="314"/>
      <c r="R8" s="314"/>
      <c r="S8" s="314"/>
      <c r="T8" s="314"/>
      <c r="U8" s="314" t="s">
        <v>77</v>
      </c>
      <c r="V8" s="314"/>
      <c r="W8" s="314"/>
      <c r="X8" s="314"/>
      <c r="Y8" s="314"/>
      <c r="Z8" s="314"/>
      <c r="AA8" s="314"/>
      <c r="AB8" s="314" t="s">
        <v>19</v>
      </c>
    </row>
    <row r="9" spans="1:28" s="131" customFormat="1" ht="45.75" customHeight="1" x14ac:dyDescent="0.2">
      <c r="A9" s="314"/>
      <c r="B9" s="314"/>
      <c r="C9" s="314"/>
      <c r="D9" s="166" t="s">
        <v>70</v>
      </c>
      <c r="E9" s="166" t="s">
        <v>4</v>
      </c>
      <c r="F9" s="166" t="s">
        <v>0</v>
      </c>
      <c r="G9" s="166" t="s">
        <v>55</v>
      </c>
      <c r="H9" s="166" t="s">
        <v>32</v>
      </c>
      <c r="I9" s="314"/>
      <c r="J9" s="166" t="s">
        <v>62</v>
      </c>
      <c r="K9" s="166" t="s">
        <v>63</v>
      </c>
      <c r="L9" s="166" t="s">
        <v>461</v>
      </c>
      <c r="M9" s="166" t="s">
        <v>84</v>
      </c>
      <c r="N9" s="166" t="s">
        <v>387</v>
      </c>
      <c r="O9" s="166" t="s">
        <v>388</v>
      </c>
      <c r="P9" s="166" t="s">
        <v>59</v>
      </c>
      <c r="Q9" s="166" t="s">
        <v>389</v>
      </c>
      <c r="R9" s="166" t="s">
        <v>392</v>
      </c>
      <c r="S9" s="314" t="s">
        <v>462</v>
      </c>
      <c r="T9" s="314"/>
      <c r="U9" s="166" t="s">
        <v>268</v>
      </c>
      <c r="V9" s="166" t="s">
        <v>269</v>
      </c>
      <c r="W9" s="167" t="s">
        <v>270</v>
      </c>
      <c r="X9" s="314" t="s">
        <v>275</v>
      </c>
      <c r="Y9" s="314"/>
      <c r="Z9" s="314" t="s">
        <v>278</v>
      </c>
      <c r="AA9" s="314"/>
      <c r="AB9" s="314"/>
    </row>
    <row r="10" spans="1:28" s="191" customFormat="1" ht="63.75" customHeight="1" x14ac:dyDescent="0.2">
      <c r="A10" s="323">
        <v>1</v>
      </c>
      <c r="B10" s="327" t="str">
        <f>'01-Mapa de riesgo-UO'!D11</f>
        <v>INVESTIGACIÓN_E_INNOVACIÓN</v>
      </c>
      <c r="C10" s="331" t="str">
        <f>+'01-Mapa de riesgo-UO'!F11</f>
        <v>SI</v>
      </c>
      <c r="D10" s="327" t="str">
        <f>'01-Mapa de riesgo-UO'!J11</f>
        <v>Estratégico</v>
      </c>
      <c r="E10" s="327" t="str">
        <f>'01-Mapa de riesgo-UO'!K11</f>
        <v xml:space="preserve">Investigadores sin reconocimiento ante MinCiencias </v>
      </c>
      <c r="F10" s="327" t="str">
        <f>'01-Mapa de riesgo-UO'!L11</f>
        <v>Investigadores que no cumplen con los estándares mínimos para lograr el reconocimiento de MinCiencias o en su defecto disminuyan su categoría</v>
      </c>
      <c r="G10" s="190" t="str">
        <f>'01-Mapa de riesgo-UO'!I11</f>
        <v xml:space="preserve">Cambio de normatividad por parte de MinCiencias, relacionada al modelo de medición. </v>
      </c>
      <c r="H10" s="327" t="str">
        <f>'01-Mapa de riesgo-UO'!M11</f>
        <v xml:space="preserve">Pérdida de Acreditación Institucional y registros calificados. 
Incumplimiento de los indicadores institucionales. 
Disminución en la imagen y reconocimiento como universidad investigativa. </v>
      </c>
      <c r="I10" s="327" t="str">
        <f>'01-Mapa de riesgo-UO'!AT11</f>
        <v>MODERADO</v>
      </c>
      <c r="J10" s="327" t="str">
        <f>'01-Mapa de riesgo-UO'!AU11</f>
        <v>No de Investigadores no reconocidos por MinCiencias</v>
      </c>
      <c r="K10" s="334">
        <v>612</v>
      </c>
      <c r="L10" s="326" t="s">
        <v>818</v>
      </c>
      <c r="M10" s="168" t="str">
        <f>IF('01-Mapa de riesgo-UO'!S11="No existen", "No existe control para el riesgo",'01-Mapa de riesgo-UO'!W26)</f>
        <v>Monitoreo al recaudo de ingresos que soporte el presupuesto aprobado por el Consejo Superior</v>
      </c>
      <c r="N10" s="168">
        <f>'01-Mapa de riesgo-UO'!AB11</f>
        <v>0</v>
      </c>
      <c r="O10" s="168" t="str">
        <f>'01-Mapa de riesgo-UO'!AG11</f>
        <v xml:space="preserve">Profesional Especializado II - Investigaciones </v>
      </c>
      <c r="P10" s="168" t="str">
        <f>'01-Mapa de riesgo-UO'!AL11</f>
        <v>Anual</v>
      </c>
      <c r="Q10" s="168" t="str">
        <f>'01-Mapa de riesgo-UO'!AP11</f>
        <v>Preventivo</v>
      </c>
      <c r="R10" s="327" t="str">
        <f>'01-Mapa de riesgo-UO'!AR11</f>
        <v>ACEPTABLE</v>
      </c>
      <c r="S10" s="326" t="s">
        <v>791</v>
      </c>
      <c r="T10" s="326"/>
      <c r="U10" s="168" t="str">
        <f>'01-Mapa de riesgo-UO'!AW11</f>
        <v>REDUCIR</v>
      </c>
      <c r="V10" s="168"/>
      <c r="W10" s="128"/>
      <c r="X10" s="175" t="s">
        <v>271</v>
      </c>
      <c r="Y10" s="175" t="s">
        <v>819</v>
      </c>
      <c r="Z10" s="175" t="s">
        <v>558</v>
      </c>
      <c r="AA10" s="175"/>
      <c r="AB10" s="323" t="s">
        <v>820</v>
      </c>
    </row>
    <row r="11" spans="1:28" s="191" customFormat="1" ht="63.75" customHeight="1" x14ac:dyDescent="0.2">
      <c r="A11" s="324"/>
      <c r="B11" s="328"/>
      <c r="C11" s="332"/>
      <c r="D11" s="328"/>
      <c r="E11" s="328"/>
      <c r="F11" s="328"/>
      <c r="G11" s="190" t="str">
        <f>'01-Mapa de riesgo-UO'!I12</f>
        <v xml:space="preserve">Falta de financiación externa o interna para el fortalecimiento de los Grupos de Investigación. </v>
      </c>
      <c r="H11" s="328"/>
      <c r="I11" s="328"/>
      <c r="J11" s="328"/>
      <c r="K11" s="334"/>
      <c r="L11" s="326"/>
      <c r="M11" s="168" t="str">
        <f>IF('01-Mapa de riesgo-UO'!S12="No existen", "No existe control para el riesgo",'01-Mapa de riesgo-UO'!W27)</f>
        <v>Monitoreo a la ejecución presupuestal de gastos aprobado por el Consejo Superior</v>
      </c>
      <c r="N11" s="168">
        <f>'01-Mapa de riesgo-UO'!AB12</f>
        <v>0</v>
      </c>
      <c r="O11" s="168" t="str">
        <f>'01-Mapa de riesgo-UO'!AG12</f>
        <v xml:space="preserve">Profesional Especializado II - Investigaciones </v>
      </c>
      <c r="P11" s="168" t="str">
        <f>'01-Mapa de riesgo-UO'!AL12</f>
        <v>Anual</v>
      </c>
      <c r="Q11" s="168" t="str">
        <f>'01-Mapa de riesgo-UO'!AP12</f>
        <v>Preventivo</v>
      </c>
      <c r="R11" s="328"/>
      <c r="S11" s="326" t="s">
        <v>792</v>
      </c>
      <c r="T11" s="326"/>
      <c r="U11" s="168">
        <f>'01-Mapa de riesgo-UO'!AW12</f>
        <v>0</v>
      </c>
      <c r="V11" s="168"/>
      <c r="W11" s="128"/>
      <c r="X11" s="175"/>
      <c r="Y11" s="175"/>
      <c r="Z11" s="175"/>
      <c r="AA11" s="175"/>
      <c r="AB11" s="324"/>
    </row>
    <row r="12" spans="1:28" s="191" customFormat="1" ht="63.75" customHeight="1" x14ac:dyDescent="0.2">
      <c r="A12" s="325"/>
      <c r="B12" s="329"/>
      <c r="C12" s="333"/>
      <c r="D12" s="329"/>
      <c r="E12" s="329"/>
      <c r="F12" s="329"/>
      <c r="G12" s="190" t="str">
        <f>'01-Mapa de riesgo-UO'!I13</f>
        <v xml:space="preserve">Desactualización de procedimientos y reglamentación interna relacionada a los Grupos de Investigación. </v>
      </c>
      <c r="H12" s="329"/>
      <c r="I12" s="329"/>
      <c r="J12" s="329"/>
      <c r="K12" s="334"/>
      <c r="L12" s="326"/>
      <c r="M12" s="168">
        <f>IF('01-Mapa de riesgo-UO'!S13="No existen", "No existe control para el riesgo",'01-Mapa de riesgo-UO'!W28)</f>
        <v>0</v>
      </c>
      <c r="N12" s="168">
        <f>'01-Mapa de riesgo-UO'!AB13</f>
        <v>0</v>
      </c>
      <c r="O12" s="168" t="str">
        <f>'01-Mapa de riesgo-UO'!AG13</f>
        <v xml:space="preserve">Profesional Especializado II - Investigaciones </v>
      </c>
      <c r="P12" s="168" t="str">
        <f>'01-Mapa de riesgo-UO'!AL13</f>
        <v>Anual</v>
      </c>
      <c r="Q12" s="168" t="str">
        <f>'01-Mapa de riesgo-UO'!AP13</f>
        <v>Preventivo</v>
      </c>
      <c r="R12" s="329"/>
      <c r="S12" s="326" t="s">
        <v>793</v>
      </c>
      <c r="T12" s="326"/>
      <c r="U12" s="168">
        <f>'01-Mapa de riesgo-UO'!AW13</f>
        <v>0</v>
      </c>
      <c r="V12" s="168"/>
      <c r="W12" s="128"/>
      <c r="X12" s="175"/>
      <c r="Y12" s="175"/>
      <c r="Z12" s="175"/>
      <c r="AA12" s="175"/>
      <c r="AB12" s="325"/>
    </row>
    <row r="13" spans="1:28" s="191" customFormat="1" ht="63.75" customHeight="1" x14ac:dyDescent="0.2">
      <c r="A13" s="251">
        <v>2</v>
      </c>
      <c r="B13" s="262" t="str">
        <f>'01-Mapa de riesgo-UO'!D14</f>
        <v>INVESTIGACIÓN_E_INNOVACIÓN</v>
      </c>
      <c r="C13" s="330" t="str">
        <f>+'01-Mapa de riesgo-UO'!F14</f>
        <v>SI</v>
      </c>
      <c r="D13" s="262" t="str">
        <f>'01-Mapa de riesgo-UO'!J14</f>
        <v>Estratégico</v>
      </c>
      <c r="E13" s="262" t="str">
        <f>'01-Mapa de riesgo-UO'!K14</f>
        <v xml:space="preserve">Reducción en la cantidad de activos de conocimiento transferidos a la sociedad </v>
      </c>
      <c r="F13" s="262" t="str">
        <f>'01-Mapa de riesgo-UO'!L14</f>
        <v xml:space="preserve">Grupos de investigación e investigadores  con menor cantidad de productos de desarrollo tecnológico e innovación lo que impacta directamente la cantidad de activos de conocimiento que son susceptibles de transferirse a la sociedad a través de contratos de licencias, acuerdos de transferencia de materiales, uso de marca. </v>
      </c>
      <c r="G13" s="190" t="str">
        <f>'01-Mapa de riesgo-UO'!I14</f>
        <v xml:space="preserve">Falta de financiación externa para la validación, prototipado y escalamiento de los activos tecnológicos </v>
      </c>
      <c r="H13" s="262" t="str">
        <f>'01-Mapa de riesgo-UO'!M14</f>
        <v xml:space="preserve">Incumplimiento de indicadores institucionales 
Reducción en número de productos de desarrollo tecnológico e innovación 
Pérdida de oportunidades de financiación externa
Menor visibilidad en rankings que miden capacidades en desarrollo tecnológico e innovación </v>
      </c>
      <c r="I13" s="262" t="str">
        <f>'01-Mapa de riesgo-UO'!AT14</f>
        <v>LEVE</v>
      </c>
      <c r="J13" s="262" t="str">
        <f>'01-Mapa de riesgo-UO'!AU14</f>
        <v>Índice de variación de contratos  de transferencia de activos de conocimiento: No de contratos de transferencia de activos de conocimiento 2024/ No de contratos de transferencia de activos de conocimiento 2023</v>
      </c>
      <c r="K13" s="334">
        <f>3/7</f>
        <v>0.42857142857142855</v>
      </c>
      <c r="L13" s="326" t="s">
        <v>807</v>
      </c>
      <c r="M13" s="168" t="str">
        <f>IF('01-Mapa de riesgo-UO'!S14="No existen", "No existe control para el riesgo",'01-Mapa de riesgo-UO'!W29)</f>
        <v>Clausúla de confidencialidad establecida en el contrato</v>
      </c>
      <c r="N13" s="168">
        <f>'01-Mapa de riesgo-UO'!AB14</f>
        <v>0</v>
      </c>
      <c r="O13" s="168" t="str">
        <f>'01-Mapa de riesgo-UO'!AG14</f>
        <v xml:space="preserve">Contratista Profesional Gestión Tecnológica </v>
      </c>
      <c r="P13" s="168" t="str">
        <f>'01-Mapa de riesgo-UO'!AL14</f>
        <v>Mensual</v>
      </c>
      <c r="Q13" s="168" t="str">
        <f>'01-Mapa de riesgo-UO'!AP14</f>
        <v>Preventivo</v>
      </c>
      <c r="R13" s="262" t="str">
        <f>'01-Mapa de riesgo-UO'!AR14</f>
        <v>ACEPTABLE</v>
      </c>
      <c r="S13" s="326" t="s">
        <v>808</v>
      </c>
      <c r="T13" s="326"/>
      <c r="U13" s="168" t="str">
        <f>'01-Mapa de riesgo-UO'!AW14</f>
        <v>ASUMIR</v>
      </c>
      <c r="V13" s="168"/>
      <c r="W13" s="128"/>
      <c r="X13" s="173"/>
      <c r="Y13" s="173"/>
      <c r="Z13" s="173"/>
      <c r="AA13" s="173"/>
      <c r="AB13" s="251" t="s">
        <v>820</v>
      </c>
    </row>
    <row r="14" spans="1:28" s="191" customFormat="1" ht="63.75" customHeight="1" x14ac:dyDescent="0.2">
      <c r="A14" s="251"/>
      <c r="B14" s="262"/>
      <c r="C14" s="330"/>
      <c r="D14" s="262"/>
      <c r="E14" s="262"/>
      <c r="F14" s="262"/>
      <c r="G14" s="190" t="str">
        <f>'01-Mapa de riesgo-UO'!I15</f>
        <v>Cambios en la normatividad que dificulten el proceso de transferencia de los activos de conocimiento</v>
      </c>
      <c r="H14" s="262"/>
      <c r="I14" s="262"/>
      <c r="J14" s="262"/>
      <c r="K14" s="334"/>
      <c r="L14" s="326"/>
      <c r="M14" s="168">
        <f>IF('01-Mapa de riesgo-UO'!S15="No existen", "No existe control para el riesgo",'01-Mapa de riesgo-UO'!W30)</f>
        <v>0</v>
      </c>
      <c r="N14" s="168">
        <f>'01-Mapa de riesgo-UO'!AB15</f>
        <v>0</v>
      </c>
      <c r="O14" s="168" t="str">
        <f>'01-Mapa de riesgo-UO'!AG15</f>
        <v xml:space="preserve">Contratista Profesional Propiedad Intelectual </v>
      </c>
      <c r="P14" s="168" t="str">
        <f>'01-Mapa de riesgo-UO'!AL15</f>
        <v>Bimestral</v>
      </c>
      <c r="Q14" s="168" t="str">
        <f>'01-Mapa de riesgo-UO'!AP15</f>
        <v>Preventivo</v>
      </c>
      <c r="R14" s="262"/>
      <c r="S14" s="326" t="s">
        <v>809</v>
      </c>
      <c r="T14" s="326"/>
      <c r="U14" s="168" t="str">
        <f>'01-Mapa de riesgo-UO'!AW15</f>
        <v>ASUMIR</v>
      </c>
      <c r="V14" s="168"/>
      <c r="W14" s="128"/>
      <c r="X14" s="173"/>
      <c r="Y14" s="173"/>
      <c r="Z14" s="173"/>
      <c r="AA14" s="173"/>
      <c r="AB14" s="251"/>
    </row>
    <row r="15" spans="1:28" s="191" customFormat="1" ht="63.75" customHeight="1" x14ac:dyDescent="0.2">
      <c r="A15" s="251"/>
      <c r="B15" s="262"/>
      <c r="C15" s="330"/>
      <c r="D15" s="262"/>
      <c r="E15" s="262"/>
      <c r="F15" s="262"/>
      <c r="G15" s="190" t="str">
        <f>'01-Mapa de riesgo-UO'!I16</f>
        <v xml:space="preserve">Incipiente presupuesto para financiar convocatorias de desarrollo tecnológico e innovación </v>
      </c>
      <c r="H15" s="262"/>
      <c r="I15" s="262"/>
      <c r="J15" s="262"/>
      <c r="K15" s="334"/>
      <c r="L15" s="326"/>
      <c r="M15" s="168">
        <f>IF('01-Mapa de riesgo-UO'!S16="No existen", "No existe control para el riesgo",'01-Mapa de riesgo-UO'!W31)</f>
        <v>0</v>
      </c>
      <c r="N15" s="168">
        <f>'01-Mapa de riesgo-UO'!AB16</f>
        <v>0</v>
      </c>
      <c r="O15" s="168" t="str">
        <f>'01-Mapa de riesgo-UO'!AG16</f>
        <v xml:space="preserve">Profesional Especializado II - Gestión Tecnológica </v>
      </c>
      <c r="P15" s="168" t="str">
        <f>'01-Mapa de riesgo-UO'!AL16</f>
        <v>Anual</v>
      </c>
      <c r="Q15" s="168" t="str">
        <f>'01-Mapa de riesgo-UO'!AP16</f>
        <v>Preventivo</v>
      </c>
      <c r="R15" s="262"/>
      <c r="S15" s="326" t="s">
        <v>810</v>
      </c>
      <c r="T15" s="326"/>
      <c r="U15" s="168" t="str">
        <f>'01-Mapa de riesgo-UO'!AW16</f>
        <v>ASUMIR</v>
      </c>
      <c r="V15" s="168"/>
      <c r="W15" s="128"/>
      <c r="X15" s="173"/>
      <c r="Y15" s="173"/>
      <c r="Z15" s="173"/>
      <c r="AA15" s="173"/>
      <c r="AB15" s="251"/>
    </row>
    <row r="16" spans="1:28" s="191" customFormat="1" ht="63.75" customHeight="1" x14ac:dyDescent="0.2">
      <c r="A16" s="251">
        <v>3</v>
      </c>
      <c r="B16" s="262" t="str">
        <f>'01-Mapa de riesgo-UO'!D17</f>
        <v>CREACIÓN_GESTIÓN_Y_TRANSFERENCIA_DEL_CONOCIMIENTO</v>
      </c>
      <c r="C16" s="330" t="str">
        <f>+'01-Mapa de riesgo-UO'!F17</f>
        <v>SI</v>
      </c>
      <c r="D16" s="262" t="str">
        <f>'01-Mapa de riesgo-UO'!J17</f>
        <v>Estratégico</v>
      </c>
      <c r="E16" s="262" t="str">
        <f>'01-Mapa de riesgo-UO'!K17</f>
        <v xml:space="preserve">Grupos de Investigación que pierden el reconocimiento de MinCiencias o disminuyen su categoría. </v>
      </c>
      <c r="F16" s="262" t="str">
        <f>'01-Mapa de riesgo-UO'!L17</f>
        <v>Grupos de investigación que no cumplen con los estándares mínimos para lograr el reconocimiento de MinCiencias o en su defecto disminuyan su categoría</v>
      </c>
      <c r="G16" s="190" t="str">
        <f>'01-Mapa de riesgo-UO'!I17</f>
        <v xml:space="preserve">Cambio de normatividad por parte de MinCiencias, relacionada al modelo de medición. </v>
      </c>
      <c r="H16" s="262" t="str">
        <f>'01-Mapa de riesgo-UO'!M17</f>
        <v xml:space="preserve">Pérdida de Acreditación Institucional y registros calificados. Incumplimiento de los indicadores institucionales. Disminución en la imagen y reconocimiento como universidad investigativa. </v>
      </c>
      <c r="I16" s="262" t="str">
        <f>'01-Mapa de riesgo-UO'!AT17</f>
        <v>MODERADO</v>
      </c>
      <c r="J16" s="262" t="str">
        <f>'01-Mapa de riesgo-UO'!AU17</f>
        <v xml:space="preserve">% de grupos de investigación que perdieron su reconocimiento o disminuyeron su categoría ante MinCiencias. </v>
      </c>
      <c r="K16" s="334">
        <v>0</v>
      </c>
      <c r="L16" s="326" t="s">
        <v>790</v>
      </c>
      <c r="M16" s="168" t="str">
        <f>IF('01-Mapa de riesgo-UO'!S17="No existen", "No existe control para el riesgo",'01-Mapa de riesgo-UO'!W32)</f>
        <v>Trazabilidad de ejecución de gastos de la vigencia, mediante reportes de los sistemas de información disponibles</v>
      </c>
      <c r="N16" s="168">
        <f>'01-Mapa de riesgo-UO'!AB17</f>
        <v>0</v>
      </c>
      <c r="O16" s="168" t="str">
        <f>'01-Mapa de riesgo-UO'!AG17</f>
        <v xml:space="preserve">Profesional Especializado II - Investigaciones </v>
      </c>
      <c r="P16" s="168" t="str">
        <f>'01-Mapa de riesgo-UO'!AL17</f>
        <v>Anual</v>
      </c>
      <c r="Q16" s="168" t="str">
        <f>'01-Mapa de riesgo-UO'!AP17</f>
        <v>Preventivo</v>
      </c>
      <c r="R16" s="262" t="str">
        <f>'01-Mapa de riesgo-UO'!AR17</f>
        <v>ACEPTABLE</v>
      </c>
      <c r="S16" s="326" t="s">
        <v>791</v>
      </c>
      <c r="T16" s="326"/>
      <c r="U16" s="168" t="str">
        <f>'01-Mapa de riesgo-UO'!AW17</f>
        <v>REDUCIR</v>
      </c>
      <c r="V16" s="168" t="str">
        <f>'01-Mapa de riesgo-UO'!AX17</f>
        <v xml:space="preserve">Se esta realizando el acompañamiento a cada uno de los grupos de investigación y sus integrantes, con el fin de que no pierdan su reconocimiento ante MinCiencias y que permita mejorar su clasificación. </v>
      </c>
      <c r="W16" s="128">
        <f>IF(U16="COMPARTIR",'01-Mapa de riesgo-UO'!BA17, IF(U16=0, 0,$I$6))</f>
        <v>0</v>
      </c>
      <c r="X16" s="175" t="s">
        <v>271</v>
      </c>
      <c r="Y16" s="175" t="s">
        <v>819</v>
      </c>
      <c r="Z16" s="175" t="s">
        <v>558</v>
      </c>
      <c r="AA16" s="175"/>
      <c r="AB16" s="251" t="s">
        <v>820</v>
      </c>
    </row>
    <row r="17" spans="1:28" s="191" customFormat="1" ht="63.75" customHeight="1" x14ac:dyDescent="0.2">
      <c r="A17" s="251"/>
      <c r="B17" s="262"/>
      <c r="C17" s="330"/>
      <c r="D17" s="262"/>
      <c r="E17" s="262"/>
      <c r="F17" s="262"/>
      <c r="G17" s="190" t="str">
        <f>'01-Mapa de riesgo-UO'!I18</f>
        <v xml:space="preserve">Falta de financiación externa o interna para el fortalecimiento de los Grupos de Investigación. </v>
      </c>
      <c r="H17" s="262"/>
      <c r="I17" s="262"/>
      <c r="J17" s="262"/>
      <c r="K17" s="334"/>
      <c r="L17" s="326"/>
      <c r="M17" s="168" t="str">
        <f>IF('01-Mapa de riesgo-UO'!S18="No existen", "No existe control para el riesgo",'01-Mapa de riesgo-UO'!W33)</f>
        <v xml:space="preserve">Herramienta tecnológica para la consolidación y monitoreo de necesidades presupuestales de cada dependencia. </v>
      </c>
      <c r="N17" s="168">
        <f>'01-Mapa de riesgo-UO'!AB18</f>
        <v>0</v>
      </c>
      <c r="O17" s="168" t="str">
        <f>'01-Mapa de riesgo-UO'!AG18</f>
        <v xml:space="preserve">Profesional Especializado II - Investigaciones </v>
      </c>
      <c r="P17" s="168" t="str">
        <f>'01-Mapa de riesgo-UO'!AL18</f>
        <v>Anual</v>
      </c>
      <c r="Q17" s="168" t="str">
        <f>'01-Mapa de riesgo-UO'!AP18</f>
        <v>Preventivo</v>
      </c>
      <c r="R17" s="262"/>
      <c r="S17" s="326" t="s">
        <v>792</v>
      </c>
      <c r="T17" s="326"/>
      <c r="U17" s="168">
        <f>'01-Mapa de riesgo-UO'!AW18</f>
        <v>0</v>
      </c>
      <c r="V17" s="168">
        <f>'01-Mapa de riesgo-UO'!AX18</f>
        <v>0</v>
      </c>
      <c r="W17" s="128"/>
      <c r="X17" s="175"/>
      <c r="Y17" s="175"/>
      <c r="Z17" s="175"/>
      <c r="AA17" s="175"/>
      <c r="AB17" s="251"/>
    </row>
    <row r="18" spans="1:28" s="191" customFormat="1" ht="63.75" customHeight="1" x14ac:dyDescent="0.2">
      <c r="A18" s="251"/>
      <c r="B18" s="262"/>
      <c r="C18" s="330"/>
      <c r="D18" s="262"/>
      <c r="E18" s="262"/>
      <c r="F18" s="262"/>
      <c r="G18" s="190" t="str">
        <f>'01-Mapa de riesgo-UO'!I19</f>
        <v xml:space="preserve">Desactualización de procedimientos y reglamentación interna relacionada a los Grupos de Investigación. </v>
      </c>
      <c r="H18" s="262"/>
      <c r="I18" s="262"/>
      <c r="J18" s="262"/>
      <c r="K18" s="334"/>
      <c r="L18" s="326"/>
      <c r="M18" s="168" t="str">
        <f>IF('01-Mapa de riesgo-UO'!S19="No existen", "No existe control para el riesgo",'01-Mapa de riesgo-UO'!W34)</f>
        <v>Monitoreo y solicitud información de proyectos a proponentes previa reunión para la toma de desiciones, estén incluidas o no en los ordenes del día</v>
      </c>
      <c r="N18" s="168">
        <f>'01-Mapa de riesgo-UO'!AB19</f>
        <v>0</v>
      </c>
      <c r="O18" s="168" t="str">
        <f>'01-Mapa de riesgo-UO'!AG19</f>
        <v xml:space="preserve">Profesional Especializado II - Investigaciones </v>
      </c>
      <c r="P18" s="168" t="str">
        <f>'01-Mapa de riesgo-UO'!AL19</f>
        <v>Anual</v>
      </c>
      <c r="Q18" s="168" t="str">
        <f>'01-Mapa de riesgo-UO'!AP19</f>
        <v>Preventivo</v>
      </c>
      <c r="R18" s="262"/>
      <c r="S18" s="326" t="s">
        <v>793</v>
      </c>
      <c r="T18" s="326"/>
      <c r="U18" s="168">
        <f>'01-Mapa de riesgo-UO'!AW19</f>
        <v>0</v>
      </c>
      <c r="V18" s="168">
        <f>'01-Mapa de riesgo-UO'!AX19</f>
        <v>0</v>
      </c>
      <c r="W18" s="128"/>
      <c r="X18" s="175"/>
      <c r="Y18" s="175"/>
      <c r="Z18" s="175"/>
      <c r="AA18" s="175"/>
      <c r="AB18" s="251"/>
    </row>
    <row r="19" spans="1:28" s="191" customFormat="1" ht="63.75" customHeight="1" x14ac:dyDescent="0.2">
      <c r="A19" s="251">
        <v>4</v>
      </c>
      <c r="B19" s="262" t="str">
        <f>'01-Mapa de riesgo-UO'!D20</f>
        <v>GESTIÓN_DEL_CONTEXTO_Y_VISIBILIDAD_NACIONAL_E_INTERNACIONAL</v>
      </c>
      <c r="C19" s="330" t="str">
        <f>+'01-Mapa de riesgo-UO'!F20</f>
        <v>SI</v>
      </c>
      <c r="D19" s="262" t="str">
        <f>'01-Mapa de riesgo-UO'!J20</f>
        <v>Estratégico</v>
      </c>
      <c r="E19" s="262" t="str">
        <f>'01-Mapa de riesgo-UO'!K20</f>
        <v xml:space="preserve">  Poca contribución de la universidad al análisis y la búsqueda de soluciones a los problemas de la sociedad</v>
      </c>
      <c r="F19" s="262" t="str">
        <f>'01-Mapa de riesgo-UO'!L20</f>
        <v>Desarrollo de la universidad descontextualizada de la realidad regional, nacional e internacional.</v>
      </c>
      <c r="G19" s="190" t="str">
        <f>'01-Mapa de riesgo-UO'!I20</f>
        <v>Bajo nivel de articulación entre los diferentes actores institucionales.</v>
      </c>
      <c r="H19" s="262" t="str">
        <f>'01-Mapa de riesgo-UO'!M20</f>
        <v>*Baja incidencia en el medio.
*Desaprovechamiento de oportunidades de gestión de recursos.
*Pérdida de crédibilidad institucional.
*Comunidad Universitaria y egresados que no puede acceder a oportunidades académicas, de investigación y/o laborales.
*Limitada contribución a la comprensión y búsqueda de soluciones a problemas de la sociedad.</v>
      </c>
      <c r="I19" s="262" t="str">
        <f>'01-Mapa de riesgo-UO'!AT20</f>
        <v>MODERADO</v>
      </c>
      <c r="J19" s="262" t="str">
        <f>'01-Mapa de riesgo-UO'!AU20</f>
        <v>Cumplimiento de los proyectos de "Gestión de contexto y visibilidad nacional e internacional"</v>
      </c>
      <c r="K19" s="337">
        <v>0.49390000000000001</v>
      </c>
      <c r="L19" s="341" t="s">
        <v>770</v>
      </c>
      <c r="M19" s="168" t="str">
        <f>IF('01-Mapa de riesgo-UO'!S20="No existen", "No existe control para el riesgo",'01-Mapa de riesgo-UO'!W35)</f>
        <v>Revisión por parte de la Vicerrectoría Administrativa y Financiera, de los contratos y convenios; que se envían desde la Oficina Jurídica.</v>
      </c>
      <c r="N19" s="168">
        <f>'01-Mapa de riesgo-UO'!AB20</f>
        <v>0</v>
      </c>
      <c r="O19" s="168" t="str">
        <f>'01-Mapa de riesgo-UO'!AG20</f>
        <v>Funcionaria enlace del Pilar de Gestión</v>
      </c>
      <c r="P19" s="168" t="str">
        <f>'01-Mapa de riesgo-UO'!AL20</f>
        <v>Cuatrimestral</v>
      </c>
      <c r="Q19" s="168" t="str">
        <f>'01-Mapa de riesgo-UO'!AP20</f>
        <v>Preventivo</v>
      </c>
      <c r="R19" s="262" t="str">
        <f>'01-Mapa de riesgo-UO'!AR20</f>
        <v>ACEPTABLE</v>
      </c>
      <c r="S19" s="326" t="s">
        <v>771</v>
      </c>
      <c r="T19" s="326"/>
      <c r="U19" s="168" t="str">
        <f>'01-Mapa de riesgo-UO'!AW20</f>
        <v>REDUCIR</v>
      </c>
      <c r="V19" s="168" t="str">
        <f>'01-Mapa de riesgo-UO'!AX20</f>
        <v>Estudios de contexto que permitan que aporten a la toma de decisiones</v>
      </c>
      <c r="W19" s="128">
        <f>IF(U19="COMPARTIR",'01-Mapa de riesgo-UO'!BA59, IF(U19=0, 0,$I$6))</f>
        <v>0</v>
      </c>
      <c r="X19" s="175" t="s">
        <v>271</v>
      </c>
      <c r="Y19" s="175" t="s">
        <v>821</v>
      </c>
      <c r="Z19" s="175" t="s">
        <v>558</v>
      </c>
      <c r="AA19" s="175"/>
      <c r="AB19" s="251" t="s">
        <v>820</v>
      </c>
    </row>
    <row r="20" spans="1:28" s="191" customFormat="1" ht="63.75" customHeight="1" x14ac:dyDescent="0.2">
      <c r="A20" s="251"/>
      <c r="B20" s="262"/>
      <c r="C20" s="330"/>
      <c r="D20" s="262"/>
      <c r="E20" s="262"/>
      <c r="F20" s="262"/>
      <c r="G20" s="190" t="str">
        <f>'01-Mapa de riesgo-UO'!I21</f>
        <v>Ausencia de liderazgo transformacional y de conocimiento frente a la dinámica institucional, regional, nacional e internacional.</v>
      </c>
      <c r="H20" s="262"/>
      <c r="I20" s="262"/>
      <c r="J20" s="262"/>
      <c r="K20" s="334"/>
      <c r="L20" s="326"/>
      <c r="M20" s="168" t="str">
        <f>IF('01-Mapa de riesgo-UO'!S21="No existen", "No existe control para el riesgo",'01-Mapa de riesgo-UO'!W36)</f>
        <v>Revisión por parte de la alta Dirección (comité directivo) de los proyectos en trámite.</v>
      </c>
      <c r="N20" s="168">
        <f>'01-Mapa de riesgo-UO'!AB21</f>
        <v>0</v>
      </c>
      <c r="O20" s="168">
        <f>'01-Mapa de riesgo-UO'!AG21</f>
        <v>0</v>
      </c>
      <c r="P20" s="168">
        <f>'01-Mapa de riesgo-UO'!AL21</f>
        <v>0</v>
      </c>
      <c r="Q20" s="168">
        <f>'01-Mapa de riesgo-UO'!AP21</f>
        <v>0</v>
      </c>
      <c r="R20" s="262"/>
      <c r="S20" s="326" t="s">
        <v>771</v>
      </c>
      <c r="T20" s="326"/>
      <c r="U20" s="168">
        <f>'01-Mapa de riesgo-UO'!AW21</f>
        <v>0</v>
      </c>
      <c r="V20" s="168">
        <f>'01-Mapa de riesgo-UO'!AX21</f>
        <v>0</v>
      </c>
      <c r="W20" s="128">
        <f>IF(U20="COMPARTIR",'01-Mapa de riesgo-UO'!BA60, IF(U20=0, 0,$I$6))</f>
        <v>0</v>
      </c>
      <c r="X20" s="175"/>
      <c r="Y20" s="175"/>
      <c r="Z20" s="175"/>
      <c r="AA20" s="175"/>
      <c r="AB20" s="251"/>
    </row>
    <row r="21" spans="1:28" s="191" customFormat="1" ht="63.75" customHeight="1" x14ac:dyDescent="0.2">
      <c r="A21" s="251"/>
      <c r="B21" s="262"/>
      <c r="C21" s="330"/>
      <c r="D21" s="262"/>
      <c r="E21" s="262"/>
      <c r="F21" s="262"/>
      <c r="G21" s="190" t="str">
        <f>'01-Mapa de riesgo-UO'!I22</f>
        <v>Escasa retroalimentación efectiva entre la universidad y el medio.</v>
      </c>
      <c r="H21" s="262"/>
      <c r="I21" s="262"/>
      <c r="J21" s="262"/>
      <c r="K21" s="334"/>
      <c r="L21" s="326"/>
      <c r="M21" s="168">
        <f>IF('01-Mapa de riesgo-UO'!S22="No existen", "No existe control para el riesgo",'01-Mapa de riesgo-UO'!W37)</f>
        <v>0</v>
      </c>
      <c r="N21" s="168">
        <f>'01-Mapa de riesgo-UO'!AB22</f>
        <v>0</v>
      </c>
      <c r="O21" s="168">
        <f>'01-Mapa de riesgo-UO'!AG22</f>
        <v>0</v>
      </c>
      <c r="P21" s="168">
        <f>'01-Mapa de riesgo-UO'!AL22</f>
        <v>0</v>
      </c>
      <c r="Q21" s="168">
        <f>'01-Mapa de riesgo-UO'!AP22</f>
        <v>0</v>
      </c>
      <c r="R21" s="262"/>
      <c r="S21" s="326" t="s">
        <v>771</v>
      </c>
      <c r="T21" s="326"/>
      <c r="U21" s="168">
        <f>'01-Mapa de riesgo-UO'!AW22</f>
        <v>0</v>
      </c>
      <c r="V21" s="168">
        <f>'01-Mapa de riesgo-UO'!AX22</f>
        <v>0</v>
      </c>
      <c r="W21" s="128">
        <f>IF(U21="COMPARTIR",'01-Mapa de riesgo-UO'!BA61, IF(U21=0, 0,$I$6))</f>
        <v>0</v>
      </c>
      <c r="X21" s="175"/>
      <c r="Y21" s="175"/>
      <c r="Z21" s="175"/>
      <c r="AA21" s="175"/>
      <c r="AB21" s="251"/>
    </row>
    <row r="22" spans="1:28" s="191" customFormat="1" ht="63.75" customHeight="1" x14ac:dyDescent="0.2">
      <c r="A22" s="251">
        <v>5</v>
      </c>
      <c r="B22" s="262" t="str">
        <f>'01-Mapa de riesgo-UO'!D23</f>
        <v>DIRECCIONAMIENTO_INSTITUCIONAL</v>
      </c>
      <c r="C22" s="330" t="str">
        <f>+'01-Mapa de riesgo-UO'!F23</f>
        <v>SI</v>
      </c>
      <c r="D22" s="262" t="str">
        <f>'01-Mapa de riesgo-UO'!J23</f>
        <v>Corrupción</v>
      </c>
      <c r="E22" s="262" t="str">
        <f>'01-Mapa de riesgo-UO'!K23</f>
        <v>Ejecución inadecuada de proyectos de la Oficina de Planeación (contratos, Ordenes contractuales,  resoluciones,  proyectos de operación comercial).</v>
      </c>
      <c r="F22" s="262" t="str">
        <f>'01-Mapa de riesgo-UO'!L23</f>
        <v>Incumplimiento en la  ejecución de proyectos (contratos, Ordenes contractuales, resoluciones, proyectos de operación comercial) en el desarrollo y ejecución en cada una de sus etapas</v>
      </c>
      <c r="G22" s="190" t="str">
        <f>'01-Mapa de riesgo-UO'!I23</f>
        <v>Bajo nivel de seguimiento periódico en la ejecución de proyectos (contratos, Ordenes de servicios, proyectos de operación comercial)</v>
      </c>
      <c r="H22" s="262" t="str">
        <f>'01-Mapa de riesgo-UO'!M23</f>
        <v xml:space="preserve">Hallazgos por parte de entes de control
Detrimiento patrimonial
Incumplimiento de resultados
Afectación de la imagen institucional </v>
      </c>
      <c r="I22" s="262" t="str">
        <f>'01-Mapa de riesgo-UO'!AT23</f>
        <v>MODERADO</v>
      </c>
      <c r="J22" s="262" t="str">
        <f>'01-Mapa de riesgo-UO'!AU23</f>
        <v>Contratos y/o proyectos ejecutados inadecuadamente /Total proyectos y/o contratos ejecutados</v>
      </c>
      <c r="K22" s="342">
        <v>0</v>
      </c>
      <c r="L22" s="326" t="s">
        <v>772</v>
      </c>
      <c r="M22" s="168" t="str">
        <f>IF('01-Mapa de riesgo-UO'!S23="No existen", "No existe control para el riesgo",'01-Mapa de riesgo-UO'!W38)</f>
        <v>Descripción en los manuales de  funciones en las personas que manejan recursos</v>
      </c>
      <c r="N22" s="168">
        <f>'01-Mapa de riesgo-UO'!AB23</f>
        <v>0</v>
      </c>
      <c r="O22" s="168" t="str">
        <f>'01-Mapa de riesgo-UO'!AG23</f>
        <v>Prestación de servicios No. 5320 -24</v>
      </c>
      <c r="P22" s="168" t="str">
        <f>'01-Mapa de riesgo-UO'!AL23</f>
        <v>Mensual</v>
      </c>
      <c r="Q22" s="168" t="str">
        <f>'01-Mapa de riesgo-UO'!AP23</f>
        <v>Preventivo</v>
      </c>
      <c r="R22" s="262" t="str">
        <f>'01-Mapa de riesgo-UO'!AR23</f>
        <v>FUERTE</v>
      </c>
      <c r="S22" s="341" t="s">
        <v>773</v>
      </c>
      <c r="T22" s="341"/>
      <c r="U22" s="168" t="str">
        <f>'01-Mapa de riesgo-UO'!AW23</f>
        <v>REDUCIR</v>
      </c>
      <c r="V22" s="168" t="str">
        <f>'01-Mapa de riesgo-UO'!AX23</f>
        <v>Definir tips informativos contractuales y de interventoría y supervisión con el fin de generar conocimiento sobre estos temas</v>
      </c>
      <c r="W22" s="128">
        <f>IF(U22="COMPARTIR",'01-Mapa de riesgo-UO'!BA65, IF(U22=0, 0,$I$6))</f>
        <v>0</v>
      </c>
      <c r="X22" s="175" t="s">
        <v>271</v>
      </c>
      <c r="Y22" s="176" t="s">
        <v>823</v>
      </c>
      <c r="Z22" s="175" t="s">
        <v>558</v>
      </c>
      <c r="AA22" s="175"/>
      <c r="AB22" s="251" t="s">
        <v>820</v>
      </c>
    </row>
    <row r="23" spans="1:28" s="191" customFormat="1" ht="63.75" customHeight="1" x14ac:dyDescent="0.2">
      <c r="A23" s="251"/>
      <c r="B23" s="262"/>
      <c r="C23" s="330"/>
      <c r="D23" s="262"/>
      <c r="E23" s="262"/>
      <c r="F23" s="262"/>
      <c r="G23" s="190" t="str">
        <f>'01-Mapa de riesgo-UO'!I24</f>
        <v>Beneficiar a terceros sin el cumplimiento de requisitos contractuales</v>
      </c>
      <c r="H23" s="262"/>
      <c r="I23" s="262"/>
      <c r="J23" s="262"/>
      <c r="K23" s="334"/>
      <c r="L23" s="326"/>
      <c r="M23" s="168" t="str">
        <f>IF('01-Mapa de riesgo-UO'!S24="No existen", "No existe control para el riesgo",'01-Mapa de riesgo-UO'!W39)</f>
        <v>Cambio de clave</v>
      </c>
      <c r="N23" s="168">
        <f>'01-Mapa de riesgo-UO'!AB24</f>
        <v>0</v>
      </c>
      <c r="O23" s="168" t="str">
        <f>'01-Mapa de riesgo-UO'!AG24</f>
        <v>Prestación de servicios No. 5320 -24</v>
      </c>
      <c r="P23" s="168" t="str">
        <f>'01-Mapa de riesgo-UO'!AL24</f>
        <v>Semanal</v>
      </c>
      <c r="Q23" s="168" t="str">
        <f>'01-Mapa de riesgo-UO'!AP24</f>
        <v>Preventivo</v>
      </c>
      <c r="R23" s="262"/>
      <c r="S23" s="341" t="s">
        <v>774</v>
      </c>
      <c r="T23" s="341"/>
      <c r="U23" s="168" t="str">
        <f>'01-Mapa de riesgo-UO'!AW24</f>
        <v>REDUCIR</v>
      </c>
      <c r="V23" s="168" t="str">
        <f>'01-Mapa de riesgo-UO'!AX24</f>
        <v xml:space="preserve">Designación de un profesional de seguimiento y control como apoyo a la interventoría y supervisión de proyectos /contratos (verificación de productos)
Verificación de documentación de contratos de la oficina de Planeación </v>
      </c>
      <c r="W23" s="128">
        <f>IF(U23="COMPARTIR",'01-Mapa de riesgo-UO'!BA66, IF(U23=0, 0,$I$6))</f>
        <v>0</v>
      </c>
      <c r="X23" s="175" t="s">
        <v>271</v>
      </c>
      <c r="Y23" s="176" t="s">
        <v>824</v>
      </c>
      <c r="Z23" s="175" t="s">
        <v>558</v>
      </c>
      <c r="AA23" s="175"/>
      <c r="AB23" s="251"/>
    </row>
    <row r="24" spans="1:28" s="191" customFormat="1" ht="63.75" customHeight="1" x14ac:dyDescent="0.2">
      <c r="A24" s="251"/>
      <c r="B24" s="262"/>
      <c r="C24" s="330"/>
      <c r="D24" s="262"/>
      <c r="E24" s="262"/>
      <c r="F24" s="262"/>
      <c r="G24" s="190" t="str">
        <f>'01-Mapa de riesgo-UO'!I25</f>
        <v xml:space="preserve">Desarticulación de los procedimientos institucionales para el desarrollo y ejecución en cada una de sus etapas </v>
      </c>
      <c r="H24" s="262"/>
      <c r="I24" s="262"/>
      <c r="J24" s="262"/>
      <c r="K24" s="334"/>
      <c r="L24" s="326"/>
      <c r="M24" s="168" t="str">
        <f>IF('01-Mapa de riesgo-UO'!S25="No existen", "No existe control para el riesgo",'01-Mapa de riesgo-UO'!W40)</f>
        <v>Manejo de token</v>
      </c>
      <c r="N24" s="168">
        <f>'01-Mapa de riesgo-UO'!AB25</f>
        <v>0</v>
      </c>
      <c r="O24" s="168" t="str">
        <f>'01-Mapa de riesgo-UO'!AG25</f>
        <v>Interventores y supervisores</v>
      </c>
      <c r="P24" s="168" t="str">
        <f>'01-Mapa de riesgo-UO'!AL25</f>
        <v>Mensual</v>
      </c>
      <c r="Q24" s="168" t="str">
        <f>'01-Mapa de riesgo-UO'!AP25</f>
        <v>Preventivo</v>
      </c>
      <c r="R24" s="262"/>
      <c r="S24" s="341" t="s">
        <v>775</v>
      </c>
      <c r="T24" s="341"/>
      <c r="U24" s="168" t="str">
        <f>'01-Mapa de riesgo-UO'!AW25</f>
        <v>REDUCIR</v>
      </c>
      <c r="V24" s="168" t="str">
        <f>'01-Mapa de riesgo-UO'!AX25</f>
        <v>Diligenciamiento de un  formato para seguimiento a los amparos de las pólizas</v>
      </c>
      <c r="W24" s="128">
        <f>IF(U24="COMPARTIR",'01-Mapa de riesgo-UO'!BA67, IF(U24=0, 0,$I$6))</f>
        <v>0</v>
      </c>
      <c r="X24" s="175" t="s">
        <v>271</v>
      </c>
      <c r="Y24" s="176" t="s">
        <v>825</v>
      </c>
      <c r="Z24" s="175" t="s">
        <v>558</v>
      </c>
      <c r="AA24" s="175"/>
      <c r="AB24" s="251"/>
    </row>
    <row r="25" spans="1:28" s="191" customFormat="1" ht="63.75" customHeight="1" x14ac:dyDescent="0.2">
      <c r="A25" s="251">
        <v>6</v>
      </c>
      <c r="B25" s="262" t="str">
        <f>'01-Mapa de riesgo-UO'!D26</f>
        <v>GESTIÓN_Y_SOSTENIBILIDAD_INSTITUCIONAL</v>
      </c>
      <c r="C25" s="330" t="str">
        <f>+'01-Mapa de riesgo-UO'!F26</f>
        <v>SI</v>
      </c>
      <c r="D25" s="262" t="str">
        <f>'01-Mapa de riesgo-UO'!J26</f>
        <v>Estratégico</v>
      </c>
      <c r="E25" s="262" t="str">
        <f>'01-Mapa de riesgo-UO'!K26</f>
        <v xml:space="preserve">Desfinanciación del presupuesto de la Universidad </v>
      </c>
      <c r="F25" s="262" t="str">
        <f>'01-Mapa de riesgo-UO'!L26</f>
        <v>Desfinanciación del presupuesto de la Universidad por la expedición de normas de entes internos (Consejo Superior, Consejo Académico) y externos (Gobierno y Congreso) que impactan directamente al presupuesto de gastos de la Universidad o por un menor recaudo que no permita garantizar los compromisos adquiridos</v>
      </c>
      <c r="G25" s="190" t="str">
        <f>'01-Mapa de riesgo-UO'!I26</f>
        <v xml:space="preserve">Directrices administrativas no soportadas en análisis financieros. </v>
      </c>
      <c r="H25" s="262" t="str">
        <f>'01-Mapa de riesgo-UO'!M26</f>
        <v>Modificaciones presupuestales (Reducciones, traslados y  aplazamientos) que permitan atender prioritariamente los gastos de funcionamiento y las normas de Ley.
Déficit presupuestal constituido por los compromisos legalmente adquiridos que han surtido todo el trámite presupuestal, pero no hay recursos disponibles para su pago con cargo al presupuesto del año en que se originaron.</v>
      </c>
      <c r="I25" s="262" t="str">
        <f>'01-Mapa de riesgo-UO'!AT26</f>
        <v>LEVE</v>
      </c>
      <c r="J25" s="262" t="str">
        <f>'01-Mapa de riesgo-UO'!AU26</f>
        <v xml:space="preserve">Equilibrio Financiero = Ingresos totales / Gastos Totales </v>
      </c>
      <c r="K25" s="334">
        <v>0.83</v>
      </c>
      <c r="L25" s="326" t="s">
        <v>779</v>
      </c>
      <c r="M25" s="168" t="str">
        <f>IF('01-Mapa de riesgo-UO'!S26="No existen", "No existe control para el riesgo",'01-Mapa de riesgo-UO'!W41)</f>
        <v>Consultas página Web de la CGN para determinar los cambio que hayan del Marco  Normativo aplicable a la Universidad</v>
      </c>
      <c r="N25" s="168">
        <f>'01-Mapa de riesgo-UO'!AB26</f>
        <v>0</v>
      </c>
      <c r="O25" s="168" t="str">
        <f>'01-Mapa de riesgo-UO'!AG26</f>
        <v>Líder de Gestión Contable</v>
      </c>
      <c r="P25" s="168" t="str">
        <f>'01-Mapa de riesgo-UO'!AL26</f>
        <v>Trimestral</v>
      </c>
      <c r="Q25" s="168" t="str">
        <f>'01-Mapa de riesgo-UO'!AP26</f>
        <v>Detectivo</v>
      </c>
      <c r="R25" s="262" t="str">
        <f>'01-Mapa de riesgo-UO'!AR26</f>
        <v>ACEPTABLE</v>
      </c>
      <c r="S25" s="326" t="s">
        <v>780</v>
      </c>
      <c r="T25" s="326"/>
      <c r="U25" s="168" t="str">
        <f>'01-Mapa de riesgo-UO'!AW26</f>
        <v>ASUMIR</v>
      </c>
      <c r="V25" s="168">
        <f>'01-Mapa de riesgo-UO'!AX26</f>
        <v>0</v>
      </c>
      <c r="W25" s="128">
        <f>IF(U25="COMPARTIR",'01-Mapa de riesgo-UO'!BA38, IF(U25=0, 0,$I$6))</f>
        <v>0</v>
      </c>
      <c r="X25" s="173"/>
      <c r="Y25" s="173"/>
      <c r="Z25" s="173"/>
      <c r="AA25" s="173"/>
      <c r="AB25" s="251" t="s">
        <v>826</v>
      </c>
    </row>
    <row r="26" spans="1:28" s="191" customFormat="1" ht="63.75" customHeight="1" x14ac:dyDescent="0.2">
      <c r="A26" s="251"/>
      <c r="B26" s="262"/>
      <c r="C26" s="330"/>
      <c r="D26" s="262"/>
      <c r="E26" s="262"/>
      <c r="F26" s="262"/>
      <c r="G26" s="190" t="str">
        <f>'01-Mapa de riesgo-UO'!I27</f>
        <v>Aprobación de normas y leyes gubernamentales que le generan mayor obligación a la institución o cambios en el funcionamiento.</v>
      </c>
      <c r="H26" s="262"/>
      <c r="I26" s="262"/>
      <c r="J26" s="262"/>
      <c r="K26" s="334"/>
      <c r="L26" s="326"/>
      <c r="M26" s="168" t="str">
        <f>IF('01-Mapa de riesgo-UO'!S27="No existen", "No existe control para el riesgo",'01-Mapa de riesgo-UO'!W42)</f>
        <v>Verificar información que se incorpora en los Estados
Financieros acorde al Marco Normativo para Entidades del Estado y el Manual de
Políticas de la UTP</v>
      </c>
      <c r="N26" s="168">
        <f>'01-Mapa de riesgo-UO'!AB27</f>
        <v>0</v>
      </c>
      <c r="O26" s="168" t="str">
        <f>'01-Mapa de riesgo-UO'!AG27</f>
        <v>Líder de Gestión de Presupuesto</v>
      </c>
      <c r="P26" s="168" t="str">
        <f>'01-Mapa de riesgo-UO'!AL27</f>
        <v>Trimestral</v>
      </c>
      <c r="Q26" s="168" t="str">
        <f>'01-Mapa de riesgo-UO'!AP27</f>
        <v>Detectivo</v>
      </c>
      <c r="R26" s="262"/>
      <c r="S26" s="326" t="s">
        <v>781</v>
      </c>
      <c r="T26" s="326"/>
      <c r="U26" s="168" t="str">
        <f>'01-Mapa de riesgo-UO'!AW27</f>
        <v>ASUMIR</v>
      </c>
      <c r="V26" s="168">
        <f>'01-Mapa de riesgo-UO'!AX27</f>
        <v>0</v>
      </c>
      <c r="W26" s="128">
        <f>IF(U26="COMPARTIR",'01-Mapa de riesgo-UO'!BA39, IF(U26=0, 0,$I$6))</f>
        <v>0</v>
      </c>
      <c r="X26" s="173"/>
      <c r="Y26" s="173"/>
      <c r="Z26" s="173"/>
      <c r="AA26" s="173"/>
      <c r="AB26" s="251"/>
    </row>
    <row r="27" spans="1:28" s="191" customFormat="1" ht="63.75" customHeight="1" x14ac:dyDescent="0.2">
      <c r="A27" s="251"/>
      <c r="B27" s="262"/>
      <c r="C27" s="330"/>
      <c r="D27" s="262"/>
      <c r="E27" s="262"/>
      <c r="F27" s="262"/>
      <c r="G27" s="190" t="str">
        <f>'01-Mapa de riesgo-UO'!I28</f>
        <v>Disminución en el recaudo de los recursos apropiados en el presupuesto de la Universidad aprobado por el Consejo Superior.</v>
      </c>
      <c r="H27" s="262"/>
      <c r="I27" s="262"/>
      <c r="J27" s="262"/>
      <c r="K27" s="334"/>
      <c r="L27" s="326"/>
      <c r="M27" s="168">
        <f>IF('01-Mapa de riesgo-UO'!S28="No existen", "No existe control para el riesgo",'01-Mapa de riesgo-UO'!W43)</f>
        <v>0</v>
      </c>
      <c r="N27" s="168">
        <f>'01-Mapa de riesgo-UO'!AB28</f>
        <v>0</v>
      </c>
      <c r="O27" s="168">
        <f>'01-Mapa de riesgo-UO'!AG28</f>
        <v>0</v>
      </c>
      <c r="P27" s="168">
        <f>'01-Mapa de riesgo-UO'!AL28</f>
        <v>0</v>
      </c>
      <c r="Q27" s="168">
        <f>'01-Mapa de riesgo-UO'!AP28</f>
        <v>0</v>
      </c>
      <c r="R27" s="262"/>
      <c r="S27" s="326"/>
      <c r="T27" s="326"/>
      <c r="U27" s="168" t="str">
        <f>'01-Mapa de riesgo-UO'!AW28</f>
        <v>ASUMIR</v>
      </c>
      <c r="V27" s="168">
        <f>'01-Mapa de riesgo-UO'!AX28</f>
        <v>0</v>
      </c>
      <c r="W27" s="128">
        <f>IF(U27="COMPARTIR",'01-Mapa de riesgo-UO'!BA40, IF(U27=0, 0,$I$6))</f>
        <v>0</v>
      </c>
      <c r="X27" s="173"/>
      <c r="Y27" s="173"/>
      <c r="Z27" s="173"/>
      <c r="AA27" s="173"/>
      <c r="AB27" s="251"/>
    </row>
    <row r="28" spans="1:28" s="191" customFormat="1" ht="63.75" customHeight="1" x14ac:dyDescent="0.2">
      <c r="A28" s="251">
        <v>7</v>
      </c>
      <c r="B28" s="262" t="str">
        <f>'01-Mapa de riesgo-UO'!D29</f>
        <v>ASEGURAMIENTO_DE_LA_CALIDAD_INSTITUCIONAL</v>
      </c>
      <c r="C28" s="330" t="str">
        <f>+'01-Mapa de riesgo-UO'!F29</f>
        <v>SI</v>
      </c>
      <c r="D28" s="262" t="str">
        <f>'01-Mapa de riesgo-UO'!J29</f>
        <v>Corrupción</v>
      </c>
      <c r="E28" s="262" t="str">
        <f>'01-Mapa de riesgo-UO'!K29</f>
        <v>Pérdida de la confidencialidad de la información del sistema integral de gestión por falta de ética profesional al entregar datos institucionales a personas no autorizadas al no realizar socialización de los protocolos (contraseñas, instructivos, procedimientos o bases de datos) del manejo de información existente.</v>
      </c>
      <c r="F28" s="262" t="str">
        <f>'01-Mapa de riesgo-UO'!L29</f>
        <v>Permitir el uso de información sensible para la institución como contraseñas, instructivos, procedimientos o bases de datos a personas no autorizadas</v>
      </c>
      <c r="G28" s="190" t="str">
        <f>'01-Mapa de riesgo-UO'!I29</f>
        <v>Falta de ética profesional.</v>
      </c>
      <c r="H28" s="262" t="str">
        <f>'01-Mapa de riesgo-UO'!M29</f>
        <v>Pérdida de la confidencialidad de la información.
Pérdida de la vinculación laboral por incumplimiento de la claúsula de confidencialidad del contrato.
Afectación a la imagen de la Universidad</v>
      </c>
      <c r="I28" s="262" t="str">
        <f>'01-Mapa de riesgo-UO'!AT29</f>
        <v>LEVE</v>
      </c>
      <c r="J28" s="262" t="str">
        <f>'01-Mapa de riesgo-UO'!AU29</f>
        <v># de veces que se detecte y se denuncie</v>
      </c>
      <c r="K28" s="339">
        <v>0</v>
      </c>
      <c r="L28" s="326" t="s">
        <v>784</v>
      </c>
      <c r="M28" s="168" t="str">
        <f>IF('01-Mapa de riesgo-UO'!S29="No existen", "No existe control para el riesgo",'01-Mapa de riesgo-UO'!W44)</f>
        <v>Elaboración de listados descentralizados por parte de las dependencias responsables</v>
      </c>
      <c r="N28" s="168">
        <f>'01-Mapa de riesgo-UO'!AB29</f>
        <v>0</v>
      </c>
      <c r="O28" s="168" t="str">
        <f>'01-Mapa de riesgo-UO'!AG29</f>
        <v>Profesional SIG</v>
      </c>
      <c r="P28" s="168" t="str">
        <f>'01-Mapa de riesgo-UO'!AL29</f>
        <v>Anual</v>
      </c>
      <c r="Q28" s="168" t="str">
        <f>'01-Mapa de riesgo-UO'!AP29</f>
        <v>Preventivo</v>
      </c>
      <c r="R28" s="262" t="str">
        <f>'01-Mapa de riesgo-UO'!AR29</f>
        <v>ACEPTABLE</v>
      </c>
      <c r="S28" s="341" t="s">
        <v>789</v>
      </c>
      <c r="T28" s="341"/>
      <c r="U28" s="168" t="str">
        <f>'01-Mapa de riesgo-UO'!AW29</f>
        <v>ASUMIR</v>
      </c>
      <c r="V28" s="168">
        <f>'01-Mapa de riesgo-UO'!AX29</f>
        <v>0</v>
      </c>
      <c r="W28" s="128">
        <f>IF(U28="COMPARTIR",'01-Mapa de riesgo-UO'!BA41, IF(U28=0, 0,$I$6))</f>
        <v>0</v>
      </c>
      <c r="X28" s="173"/>
      <c r="Y28" s="173"/>
      <c r="Z28" s="173"/>
      <c r="AA28" s="173"/>
      <c r="AB28" s="251" t="s">
        <v>826</v>
      </c>
    </row>
    <row r="29" spans="1:28" s="191" customFormat="1" ht="63.75" customHeight="1" x14ac:dyDescent="0.2">
      <c r="A29" s="251"/>
      <c r="B29" s="262"/>
      <c r="C29" s="330"/>
      <c r="D29" s="262"/>
      <c r="E29" s="262"/>
      <c r="F29" s="262"/>
      <c r="G29" s="190">
        <f>'01-Mapa de riesgo-UO'!I30</f>
        <v>0</v>
      </c>
      <c r="H29" s="262"/>
      <c r="I29" s="262"/>
      <c r="J29" s="262"/>
      <c r="K29" s="334"/>
      <c r="L29" s="326"/>
      <c r="M29" s="168" t="str">
        <f>IF('01-Mapa de riesgo-UO'!S30="No existen", "No existe control para el riesgo",'01-Mapa de riesgo-UO'!W45)</f>
        <v>Revisión de la configuración de las elecciones y Auditoria por parte de Control Interno</v>
      </c>
      <c r="N29" s="168">
        <f>'01-Mapa de riesgo-UO'!AB30</f>
        <v>0</v>
      </c>
      <c r="O29" s="168">
        <f>'01-Mapa de riesgo-UO'!AG30</f>
        <v>0</v>
      </c>
      <c r="P29" s="168">
        <f>'01-Mapa de riesgo-UO'!AL30</f>
        <v>0</v>
      </c>
      <c r="Q29" s="168">
        <f>'01-Mapa de riesgo-UO'!AP30</f>
        <v>0</v>
      </c>
      <c r="R29" s="262"/>
      <c r="S29" s="326"/>
      <c r="T29" s="326"/>
      <c r="U29" s="168" t="str">
        <f>'01-Mapa de riesgo-UO'!AW30</f>
        <v>ASUMIR</v>
      </c>
      <c r="V29" s="168">
        <f>'01-Mapa de riesgo-UO'!AX30</f>
        <v>0</v>
      </c>
      <c r="W29" s="128">
        <f>IF(U29="COMPARTIR",'01-Mapa de riesgo-UO'!BA42, IF(U29=0, 0,$I$6))</f>
        <v>0</v>
      </c>
      <c r="X29" s="173"/>
      <c r="Y29" s="173"/>
      <c r="Z29" s="173"/>
      <c r="AA29" s="173"/>
      <c r="AB29" s="251"/>
    </row>
    <row r="30" spans="1:28" s="191" customFormat="1" ht="63.75" customHeight="1" x14ac:dyDescent="0.2">
      <c r="A30" s="251"/>
      <c r="B30" s="262"/>
      <c r="C30" s="330"/>
      <c r="D30" s="262"/>
      <c r="E30" s="262"/>
      <c r="F30" s="262"/>
      <c r="G30" s="190">
        <f>'01-Mapa de riesgo-UO'!I31</f>
        <v>0</v>
      </c>
      <c r="H30" s="262"/>
      <c r="I30" s="262"/>
      <c r="J30" s="262"/>
      <c r="K30" s="334"/>
      <c r="L30" s="326"/>
      <c r="M30" s="168" t="str">
        <f>IF('01-Mapa de riesgo-UO'!S31="No existen", "No existe control para el riesgo",'01-Mapa de riesgo-UO'!W46)</f>
        <v>Pruebas de simulación de las votaciones</v>
      </c>
      <c r="N30" s="168">
        <f>'01-Mapa de riesgo-UO'!AB31</f>
        <v>0</v>
      </c>
      <c r="O30" s="168">
        <f>'01-Mapa de riesgo-UO'!AG31</f>
        <v>0</v>
      </c>
      <c r="P30" s="168">
        <f>'01-Mapa de riesgo-UO'!AL31</f>
        <v>0</v>
      </c>
      <c r="Q30" s="168">
        <f>'01-Mapa de riesgo-UO'!AP31</f>
        <v>0</v>
      </c>
      <c r="R30" s="262"/>
      <c r="S30" s="326"/>
      <c r="T30" s="326"/>
      <c r="U30" s="168" t="str">
        <f>'01-Mapa de riesgo-UO'!AW31</f>
        <v>ASUMIR</v>
      </c>
      <c r="V30" s="168">
        <f>'01-Mapa de riesgo-UO'!AX31</f>
        <v>0</v>
      </c>
      <c r="W30" s="128">
        <f>IF(U30="COMPARTIR",'01-Mapa de riesgo-UO'!BA43, IF(U30=0, 0,$I$6))</f>
        <v>0</v>
      </c>
      <c r="X30" s="173"/>
      <c r="Y30" s="173"/>
      <c r="Z30" s="173"/>
      <c r="AA30" s="173"/>
      <c r="AB30" s="251"/>
    </row>
    <row r="31" spans="1:28" s="191" customFormat="1" ht="63.75" customHeight="1" x14ac:dyDescent="0.2">
      <c r="A31" s="251">
        <v>8</v>
      </c>
      <c r="B31" s="262" t="str">
        <f>'01-Mapa de riesgo-UO'!D32</f>
        <v>DIRECCIONAMIENTO_INSTITUCIONAL</v>
      </c>
      <c r="C31" s="330" t="str">
        <f>+'01-Mapa de riesgo-UO'!F32</f>
        <v>SI</v>
      </c>
      <c r="D31" s="262" t="str">
        <f>'01-Mapa de riesgo-UO'!J32</f>
        <v>Financiero</v>
      </c>
      <c r="E31" s="262" t="str">
        <f>'01-Mapa de riesgo-UO'!K32</f>
        <v>Ajustes en el presupuesto Institucional no previstos o aplazamientos de gastos priorizados para la vigencia.</v>
      </c>
      <c r="F31" s="262" t="str">
        <f>'01-Mapa de riesgo-UO'!L32</f>
        <v>. 
Probabilidad de requerirse ajustes en el presupuesto Institucional no previstos o aplazamientos de gastos priorizados para la vigencia, para atender gastos adicionales no proyectados</v>
      </c>
      <c r="G31" s="190" t="str">
        <f>'01-Mapa de riesgo-UO'!I32</f>
        <v>Manualidad en la obtención y consolidación de la información necesaria para los análisis financieros respectivos.</v>
      </c>
      <c r="H31" s="262" t="str">
        <f>'01-Mapa de riesgo-UO'!M32</f>
        <v xml:space="preserve">Insuficiencia en los recursos presupuestados para la atención de las necesidades para la sostenibilidad Institucional. 
Insatisfacción por parte de las dependencias académicas y administrativas afectadas por los cambios presupuestales. </v>
      </c>
      <c r="I31" s="262" t="str">
        <f>'01-Mapa de riesgo-UO'!AT32</f>
        <v>MODERADO</v>
      </c>
      <c r="J31" s="262" t="str">
        <f>'01-Mapa de riesgo-UO'!AU32</f>
        <v>(Gastos adicionales no contemplados en la vigencia / Total presupuesto Institucional de la vigencia) * 100</v>
      </c>
      <c r="K31" s="337">
        <v>8.0999999999999996E-3</v>
      </c>
      <c r="L31" s="326" t="s">
        <v>782</v>
      </c>
      <c r="M31" s="168" t="str">
        <f>IF('01-Mapa de riesgo-UO'!S32="No existen", "No existe control para el riesgo",'01-Mapa de riesgo-UO'!W47)</f>
        <v>Radicación de los Derechos de Petición por parte de Gestión Documental donde se establece fecha de recepción</v>
      </c>
      <c r="N31" s="168">
        <f>'01-Mapa de riesgo-UO'!AB32</f>
        <v>0</v>
      </c>
      <c r="O31" s="168" t="str">
        <f>'01-Mapa de riesgo-UO'!AG32</f>
        <v>Profesional Vicerrectoría Administrativa y Financiera</v>
      </c>
      <c r="P31" s="168" t="str">
        <f>'01-Mapa de riesgo-UO'!AL32</f>
        <v>Anual</v>
      </c>
      <c r="Q31" s="168" t="str">
        <f>'01-Mapa de riesgo-UO'!AP32</f>
        <v>Preventivo</v>
      </c>
      <c r="R31" s="262" t="str">
        <f>'01-Mapa de riesgo-UO'!AR32</f>
        <v>ACEPTABLE</v>
      </c>
      <c r="S31" s="341" t="s">
        <v>785</v>
      </c>
      <c r="T31" s="341"/>
      <c r="U31" s="168" t="str">
        <f>'01-Mapa de riesgo-UO'!AW32</f>
        <v>REDUCIR</v>
      </c>
      <c r="V31" s="168" t="str">
        <f>'01-Mapa de riesgo-UO'!AX32</f>
        <v>Generar espacios de socialización y retroalimentación de las necesidades del presupuesto en las facultades y dependencias administrativas.</v>
      </c>
      <c r="W31" s="128">
        <f>IF(U31="COMPARTIR",'01-Mapa de riesgo-UO'!BA32, IF(U31=0, 0,$I$6))</f>
        <v>0</v>
      </c>
      <c r="X31" s="175" t="s">
        <v>271</v>
      </c>
      <c r="Y31" s="176" t="s">
        <v>827</v>
      </c>
      <c r="Z31" s="176" t="s">
        <v>558</v>
      </c>
      <c r="AA31" s="175"/>
      <c r="AB31" s="251" t="s">
        <v>820</v>
      </c>
    </row>
    <row r="32" spans="1:28" s="191" customFormat="1" ht="63.75" customHeight="1" x14ac:dyDescent="0.2">
      <c r="A32" s="251"/>
      <c r="B32" s="262"/>
      <c r="C32" s="330"/>
      <c r="D32" s="262"/>
      <c r="E32" s="262"/>
      <c r="F32" s="262"/>
      <c r="G32" s="190" t="str">
        <f>'01-Mapa de riesgo-UO'!I33</f>
        <v>Omisión de información en la planeación e identificación de necesidades presupuestales desde las dependencias académicas y administrativas</v>
      </c>
      <c r="H32" s="262"/>
      <c r="I32" s="262"/>
      <c r="J32" s="262"/>
      <c r="K32" s="334"/>
      <c r="L32" s="326"/>
      <c r="M32" s="168" t="str">
        <f>IF('01-Mapa de riesgo-UO'!S33="No existen", "No existe control para el riesgo",'01-Mapa de riesgo-UO'!W48)</f>
        <v>Seguimiento por parte del funcionario encargado estableciendo dentro del calendario una alarma de aviso de la proximidad del vencimiento</v>
      </c>
      <c r="N32" s="168">
        <f>'01-Mapa de riesgo-UO'!AB33</f>
        <v>0</v>
      </c>
      <c r="O32" s="168" t="str">
        <f>'01-Mapa de riesgo-UO'!AG33</f>
        <v>Profesionales de proceso Direccionamiento Económico y Financiero (Vicerrectoría Administrativa y Financiera)</v>
      </c>
      <c r="P32" s="168" t="str">
        <f>'01-Mapa de riesgo-UO'!AL33</f>
        <v>Anual</v>
      </c>
      <c r="Q32" s="168" t="str">
        <f>'01-Mapa de riesgo-UO'!AP33</f>
        <v>Preventivo</v>
      </c>
      <c r="R32" s="262"/>
      <c r="S32" s="341" t="s">
        <v>786</v>
      </c>
      <c r="T32" s="341"/>
      <c r="U32" s="168" t="str">
        <f>'01-Mapa de riesgo-UO'!AW33</f>
        <v>REDUCIR</v>
      </c>
      <c r="V32" s="168" t="str">
        <f>'01-Mapa de riesgo-UO'!AX33</f>
        <v xml:space="preserve">Generar alertas a través de correo electrónico ante la observancia de inconsistencias o carencia de diligenciamiento de necesidades de presupuesto en la herramienta tecnológica. </v>
      </c>
      <c r="W32" s="128">
        <f>IF(U32="COMPARTIR",'01-Mapa de riesgo-UO'!BA51, IF(U32=0, 0,$I$6))</f>
        <v>0</v>
      </c>
      <c r="X32" s="175" t="s">
        <v>271</v>
      </c>
      <c r="Y32" s="176" t="s">
        <v>828</v>
      </c>
      <c r="Z32" s="176" t="s">
        <v>558</v>
      </c>
      <c r="AA32" s="175"/>
      <c r="AB32" s="251"/>
    </row>
    <row r="33" spans="1:28" s="191" customFormat="1" ht="63.75" customHeight="1" x14ac:dyDescent="0.2">
      <c r="A33" s="251"/>
      <c r="B33" s="262"/>
      <c r="C33" s="330"/>
      <c r="D33" s="262"/>
      <c r="E33" s="262"/>
      <c r="F33" s="262"/>
      <c r="G33" s="190" t="str">
        <f>'01-Mapa de riesgo-UO'!I34</f>
        <v>Aprobación por parte de los órganos colegiados, de propuestas  que no contaron con el análisis financiero respectivo de manera previa.</v>
      </c>
      <c r="H33" s="262"/>
      <c r="I33" s="262"/>
      <c r="J33" s="262"/>
      <c r="K33" s="334"/>
      <c r="L33" s="326"/>
      <c r="M33" s="168" t="str">
        <f>IF('01-Mapa de riesgo-UO'!S34="No existen", "No existe control para el riesgo",'01-Mapa de riesgo-UO'!W49)</f>
        <v>Solicitud por escrito a las dependencias internas o externas de la información requerida para la adecuada atención del Derecho de Petición con fecha máxima para aportarla</v>
      </c>
      <c r="N33" s="168">
        <f>'01-Mapa de riesgo-UO'!AB34</f>
        <v>0</v>
      </c>
      <c r="O33" s="168" t="str">
        <f>'01-Mapa de riesgo-UO'!AG34</f>
        <v>Profesional Vicerrectoría Administrativa y Financiera</v>
      </c>
      <c r="P33" s="168" t="str">
        <f>'01-Mapa de riesgo-UO'!AL34</f>
        <v>Mensual</v>
      </c>
      <c r="Q33" s="168" t="str">
        <f>'01-Mapa de riesgo-UO'!AP34</f>
        <v>Preventivo</v>
      </c>
      <c r="R33" s="262"/>
      <c r="S33" s="326"/>
      <c r="T33" s="326"/>
      <c r="U33" s="168" t="str">
        <f>'01-Mapa de riesgo-UO'!AW34</f>
        <v>REDUCIR</v>
      </c>
      <c r="V33" s="168" t="str">
        <f>'01-Mapa de riesgo-UO'!AX34</f>
        <v>Acordar con la Secretaria General, el no tramitar algún acuerdo con impacto financiero, sin que previamente se haya emitido el concepto correspondiente.</v>
      </c>
      <c r="W33" s="128">
        <f>IF(U33="COMPARTIR",'01-Mapa de riesgo-UO'!BA52, IF(U33=0, 0,$I$6))</f>
        <v>0</v>
      </c>
      <c r="X33" s="175" t="s">
        <v>271</v>
      </c>
      <c r="Y33" s="175" t="s">
        <v>829</v>
      </c>
      <c r="Z33" s="175" t="s">
        <v>558</v>
      </c>
      <c r="AA33" s="175"/>
      <c r="AB33" s="251"/>
    </row>
    <row r="34" spans="1:28" s="191" customFormat="1" ht="63.75" customHeight="1" x14ac:dyDescent="0.2">
      <c r="A34" s="251">
        <v>9</v>
      </c>
      <c r="B34" s="262" t="str">
        <f>'01-Mapa de riesgo-UO'!D35</f>
        <v>EXTENSIÓN_PROYECCIÓN_SOCIAL</v>
      </c>
      <c r="C34" s="330" t="str">
        <f>+'01-Mapa de riesgo-UO'!F35</f>
        <v>SI</v>
      </c>
      <c r="D34" s="262" t="str">
        <f>'01-Mapa de riesgo-UO'!J35</f>
        <v>Operacional</v>
      </c>
      <c r="E34" s="262" t="str">
        <f>'01-Mapa de riesgo-UO'!K35</f>
        <v>Probabilidad de que se presenten contratos o convenios entre la universidad y entes externos que no cumplan con los lineamientos institucionales y no cuentan con respaldo financiero.</v>
      </c>
      <c r="F34" s="262" t="str">
        <f>'01-Mapa de riesgo-UO'!L35</f>
        <v>Contratos o convenios no alineados a las directrices institucionales.</v>
      </c>
      <c r="G34" s="190" t="str">
        <f>'01-Mapa de riesgo-UO'!I35</f>
        <v xml:space="preserve">Desconocimiento de los lineamientos por parte del personal de la Institución para la suscripción de contratos o convenios. </v>
      </c>
      <c r="H34" s="262" t="str">
        <f>'01-Mapa de riesgo-UO'!M35</f>
        <v xml:space="preserve">Compromisos adquiridos en los proyectos que superan los ingresos pactados para la prestación del servicio.
Reintegros presupuestales a las entidades por incumplimiento de compromisos.
Consecuencias legales por incumplimiento en lo que se habia pactado </v>
      </c>
      <c r="I34" s="262" t="str">
        <f>'01-Mapa de riesgo-UO'!AT35</f>
        <v>LEVE</v>
      </c>
      <c r="J34" s="262" t="str">
        <f>'01-Mapa de riesgo-UO'!AU35</f>
        <v>(No. de convenios y contratatos  revisados por la VAF / Total convenios y contratos suscritos en la univesidad ) * 100</v>
      </c>
      <c r="K34" s="338">
        <v>1</v>
      </c>
      <c r="L34" s="326" t="s">
        <v>783</v>
      </c>
      <c r="M34" s="168" t="str">
        <f>IF('01-Mapa de riesgo-UO'!S35="No existen", "No existe control para el riesgo",'01-Mapa de riesgo-UO'!W50)</f>
        <v>Revisión de casos reportados en el ServiceDesk</v>
      </c>
      <c r="N34" s="168">
        <f>'01-Mapa de riesgo-UO'!AB35</f>
        <v>0</v>
      </c>
      <c r="O34" s="168" t="str">
        <f>'01-Mapa de riesgo-UO'!AG35</f>
        <v>Jefe Jurídica/
Profesional Líder Gestión Estratégica de Proyectos Vicerrectoría Administrativa y Financiera</v>
      </c>
      <c r="P34" s="168" t="str">
        <f>'01-Mapa de riesgo-UO'!AL35</f>
        <v>Diaria</v>
      </c>
      <c r="Q34" s="168" t="str">
        <f>'01-Mapa de riesgo-UO'!AP35</f>
        <v>Detectivo</v>
      </c>
      <c r="R34" s="262" t="str">
        <f>'01-Mapa de riesgo-UO'!AR35</f>
        <v>ACEPTABLE</v>
      </c>
      <c r="S34" s="341" t="s">
        <v>787</v>
      </c>
      <c r="T34" s="341"/>
      <c r="U34" s="168" t="str">
        <f>'01-Mapa de riesgo-UO'!AW35</f>
        <v>ASUMIR</v>
      </c>
      <c r="V34" s="168">
        <f>'01-Mapa de riesgo-UO'!AX35</f>
        <v>0</v>
      </c>
      <c r="W34" s="128">
        <f>IF(U34="COMPARTIR",'01-Mapa de riesgo-UO'!BA53, IF(U34=0, 0,$I$6))</f>
        <v>0</v>
      </c>
      <c r="X34" s="173"/>
      <c r="Y34" s="173"/>
      <c r="Z34" s="173"/>
      <c r="AA34" s="173"/>
      <c r="AB34" s="251" t="s">
        <v>826</v>
      </c>
    </row>
    <row r="35" spans="1:28" s="191" customFormat="1" ht="63.75" customHeight="1" x14ac:dyDescent="0.2">
      <c r="A35" s="251"/>
      <c r="B35" s="262"/>
      <c r="C35" s="330"/>
      <c r="D35" s="262"/>
      <c r="E35" s="262"/>
      <c r="F35" s="262"/>
      <c r="G35" s="190" t="str">
        <f>'01-Mapa de riesgo-UO'!I36</f>
        <v>Entrega inoportuna de la información por parte del proponente.</v>
      </c>
      <c r="H35" s="262"/>
      <c r="I35" s="262"/>
      <c r="J35" s="262"/>
      <c r="K35" s="334"/>
      <c r="L35" s="326"/>
      <c r="M35" s="168">
        <f>IF('01-Mapa de riesgo-UO'!S36="No existen", "No existe control para el riesgo",'01-Mapa de riesgo-UO'!W51)</f>
        <v>0</v>
      </c>
      <c r="N35" s="168">
        <f>'01-Mapa de riesgo-UO'!AB36</f>
        <v>0</v>
      </c>
      <c r="O35" s="168" t="str">
        <f>'01-Mapa de riesgo-UO'!AG36</f>
        <v>Profesional Líder Gestión Estratégica de Proyectos Vicerrectoría Administrativa y Financiera</v>
      </c>
      <c r="P35" s="168" t="str">
        <f>'01-Mapa de riesgo-UO'!AL36</f>
        <v>Semanal</v>
      </c>
      <c r="Q35" s="168" t="str">
        <f>'01-Mapa de riesgo-UO'!AP36</f>
        <v>Preventivo</v>
      </c>
      <c r="R35" s="262"/>
      <c r="S35" s="341" t="s">
        <v>788</v>
      </c>
      <c r="T35" s="341"/>
      <c r="U35" s="168" t="str">
        <f>'01-Mapa de riesgo-UO'!AW36</f>
        <v>ASUMIR</v>
      </c>
      <c r="V35" s="168">
        <f>'01-Mapa de riesgo-UO'!AX36</f>
        <v>0</v>
      </c>
      <c r="W35" s="128">
        <f>IF(U35="COMPARTIR",'01-Mapa de riesgo-UO'!BA54, IF(U35=0, 0,$I$6))</f>
        <v>0</v>
      </c>
      <c r="X35" s="173"/>
      <c r="Y35" s="173"/>
      <c r="Z35" s="173"/>
      <c r="AA35" s="173"/>
      <c r="AB35" s="251"/>
    </row>
    <row r="36" spans="1:28" s="191" customFormat="1" ht="63.75" customHeight="1" x14ac:dyDescent="0.2">
      <c r="A36" s="251"/>
      <c r="B36" s="262"/>
      <c r="C36" s="330"/>
      <c r="D36" s="262"/>
      <c r="E36" s="262"/>
      <c r="F36" s="262"/>
      <c r="G36" s="190" t="str">
        <f>'01-Mapa de riesgo-UO'!I37</f>
        <v>Presiones de agentes externos para el cumplimiento de tiempos para la presentación de propuestas.</v>
      </c>
      <c r="H36" s="262"/>
      <c r="I36" s="262"/>
      <c r="J36" s="262"/>
      <c r="K36" s="334"/>
      <c r="L36" s="326"/>
      <c r="M36" s="168">
        <f>IF('01-Mapa de riesgo-UO'!S37="No existen", "No existe control para el riesgo",'01-Mapa de riesgo-UO'!W52)</f>
        <v>0</v>
      </c>
      <c r="N36" s="168">
        <f>'01-Mapa de riesgo-UO'!AB37</f>
        <v>0</v>
      </c>
      <c r="O36" s="168">
        <f>'01-Mapa de riesgo-UO'!AG37</f>
        <v>0</v>
      </c>
      <c r="P36" s="168">
        <f>'01-Mapa de riesgo-UO'!AL37</f>
        <v>0</v>
      </c>
      <c r="Q36" s="168">
        <f>'01-Mapa de riesgo-UO'!AP37</f>
        <v>0</v>
      </c>
      <c r="R36" s="262"/>
      <c r="S36" s="341"/>
      <c r="T36" s="341"/>
      <c r="U36" s="168" t="str">
        <f>'01-Mapa de riesgo-UO'!AW37</f>
        <v>ASUMIR</v>
      </c>
      <c r="V36" s="168">
        <f>'01-Mapa de riesgo-UO'!AX37</f>
        <v>0</v>
      </c>
      <c r="W36" s="128">
        <f>IF(U36="COMPARTIR",'01-Mapa de riesgo-UO'!BA55, IF(U36=0, 0,$I$6))</f>
        <v>0</v>
      </c>
      <c r="X36" s="173"/>
      <c r="Y36" s="173"/>
      <c r="Z36" s="173"/>
      <c r="AA36" s="173"/>
      <c r="AB36" s="251"/>
    </row>
    <row r="37" spans="1:28" s="191" customFormat="1" ht="63.75" customHeight="1" x14ac:dyDescent="0.2">
      <c r="A37" s="251">
        <v>10</v>
      </c>
      <c r="B37" s="262" t="str">
        <f>'01-Mapa de riesgo-UO'!D38</f>
        <v>ADMINISTRACIÓN_INSTITUCIONAL</v>
      </c>
      <c r="C37" s="330" t="str">
        <f>+'01-Mapa de riesgo-UO'!F38</f>
        <v>SI</v>
      </c>
      <c r="D37" s="262" t="str">
        <f>'01-Mapa de riesgo-UO'!J38</f>
        <v>Financiero</v>
      </c>
      <c r="E37" s="262" t="str">
        <f>'01-Mapa de riesgo-UO'!K38</f>
        <v xml:space="preserve">Fraude Eléctronico </v>
      </c>
      <c r="F37" s="262" t="str">
        <f>'01-Mapa de riesgo-UO'!L38</f>
        <v xml:space="preserve">   Acceso no autorizado a la banca virtual</v>
      </c>
      <c r="G37" s="190" t="str">
        <f>'01-Mapa de riesgo-UO'!I38</f>
        <v>Falta de seguimiento a los protocolos definidos.</v>
      </c>
      <c r="H37" s="262" t="str">
        <f>'01-Mapa de riesgo-UO'!M38</f>
        <v xml:space="preserve">1. Detrimento Patrimonial.            2. Exposición   de la            información financiera de la Universidad.                      </v>
      </c>
      <c r="I37" s="262" t="str">
        <f>'01-Mapa de riesgo-UO'!AT38</f>
        <v>LEVE</v>
      </c>
      <c r="J37" s="262" t="str">
        <f>'01-Mapa de riesgo-UO'!AU38</f>
        <v xml:space="preserve">         N° de accesos no autorizados</v>
      </c>
      <c r="K37" s="340">
        <v>0.5</v>
      </c>
      <c r="L37" s="326" t="s">
        <v>830</v>
      </c>
      <c r="M37" s="168" t="str">
        <f>IF('01-Mapa de riesgo-UO'!S38="No existen", "No existe control para el riesgo",'01-Mapa de riesgo-UO'!W53)</f>
        <v>Software de Monitoreo de los servidores y reestablecimiento de los mismos</v>
      </c>
      <c r="N37" s="168">
        <f>'01-Mapa de riesgo-UO'!AB38</f>
        <v>0</v>
      </c>
      <c r="O37" s="168" t="str">
        <f>'01-Mapa de riesgo-UO'!AG38</f>
        <v>Profesional XIII
Jefe Sección Tesorería</v>
      </c>
      <c r="P37" s="168" t="str">
        <f>'01-Mapa de riesgo-UO'!AL38</f>
        <v>Anual</v>
      </c>
      <c r="Q37" s="168" t="str">
        <f>'01-Mapa de riesgo-UO'!AP38</f>
        <v>Preventivo</v>
      </c>
      <c r="R37" s="262" t="str">
        <f>'01-Mapa de riesgo-UO'!AR38</f>
        <v>FUERTE</v>
      </c>
      <c r="S37" s="326" t="s">
        <v>831</v>
      </c>
      <c r="T37" s="326"/>
      <c r="U37" s="168" t="str">
        <f>'01-Mapa de riesgo-UO'!AW38</f>
        <v>ASUMIR</v>
      </c>
      <c r="V37" s="168">
        <f>'01-Mapa de riesgo-UO'!AX38</f>
        <v>0</v>
      </c>
      <c r="W37" s="128">
        <f>IF(U37="COMPARTIR",'01-Mapa de riesgo-UO'!BA56, IF(U37=0, 0,$I$6))</f>
        <v>0</v>
      </c>
      <c r="X37" s="173"/>
      <c r="Y37" s="173"/>
      <c r="Z37" s="173"/>
      <c r="AA37" s="173"/>
      <c r="AB37" s="251" t="s">
        <v>820</v>
      </c>
    </row>
    <row r="38" spans="1:28" s="191" customFormat="1" ht="63.75" customHeight="1" x14ac:dyDescent="0.2">
      <c r="A38" s="251"/>
      <c r="B38" s="262"/>
      <c r="C38" s="330"/>
      <c r="D38" s="262"/>
      <c r="E38" s="262"/>
      <c r="F38" s="262"/>
      <c r="G38" s="190" t="str">
        <f>'01-Mapa de riesgo-UO'!I39</f>
        <v>Incumplimiento de los protocolos</v>
      </c>
      <c r="H38" s="262"/>
      <c r="I38" s="262"/>
      <c r="J38" s="262"/>
      <c r="K38" s="334"/>
      <c r="L38" s="326"/>
      <c r="M38" s="168">
        <f>IF('01-Mapa de riesgo-UO'!S39="No existen", "No existe control para el riesgo",'01-Mapa de riesgo-UO'!W54)</f>
        <v>0</v>
      </c>
      <c r="N38" s="168">
        <f>'01-Mapa de riesgo-UO'!AB39</f>
        <v>0</v>
      </c>
      <c r="O38" s="168" t="str">
        <f>'01-Mapa de riesgo-UO'!AG39</f>
        <v>Profesional XIII
Jefe Sección Tesorería
Directivo grado 17</v>
      </c>
      <c r="P38" s="168" t="str">
        <f>'01-Mapa de riesgo-UO'!AL39</f>
        <v>Mensual</v>
      </c>
      <c r="Q38" s="168" t="str">
        <f>'01-Mapa de riesgo-UO'!AP39</f>
        <v>Preventivo</v>
      </c>
      <c r="R38" s="262"/>
      <c r="S38" s="326" t="s">
        <v>832</v>
      </c>
      <c r="T38" s="326"/>
      <c r="U38" s="168" t="str">
        <f>'01-Mapa de riesgo-UO'!AW39</f>
        <v>ASUMIR</v>
      </c>
      <c r="V38" s="168">
        <f>'01-Mapa de riesgo-UO'!AX39</f>
        <v>0</v>
      </c>
      <c r="W38" s="128">
        <f>IF(U38="COMPARTIR",'01-Mapa de riesgo-UO'!BA57, IF(U38=0, 0,$I$6))</f>
        <v>0</v>
      </c>
      <c r="X38" s="173"/>
      <c r="Y38" s="173"/>
      <c r="Z38" s="173"/>
      <c r="AA38" s="173"/>
      <c r="AB38" s="251"/>
    </row>
    <row r="39" spans="1:28" s="191" customFormat="1" ht="63.75" customHeight="1" x14ac:dyDescent="0.2">
      <c r="A39" s="251"/>
      <c r="B39" s="262"/>
      <c r="C39" s="330"/>
      <c r="D39" s="262"/>
      <c r="E39" s="262"/>
      <c r="F39" s="262"/>
      <c r="G39" s="190" t="str">
        <f>'01-Mapa de riesgo-UO'!I40</f>
        <v>Ataques ciberneticos</v>
      </c>
      <c r="H39" s="262"/>
      <c r="I39" s="262"/>
      <c r="J39" s="262"/>
      <c r="K39" s="334"/>
      <c r="L39" s="326"/>
      <c r="M39" s="168">
        <f>IF('01-Mapa de riesgo-UO'!S40="No existen", "No existe control para el riesgo",'01-Mapa de riesgo-UO'!W55)</f>
        <v>0</v>
      </c>
      <c r="N39" s="168">
        <f>'01-Mapa de riesgo-UO'!AB40</f>
        <v>0</v>
      </c>
      <c r="O39" s="168" t="str">
        <f>'01-Mapa de riesgo-UO'!AG40</f>
        <v>Profesional XIII
Jefe Sección Tesorería
Directivo grado 17</v>
      </c>
      <c r="P39" s="168" t="str">
        <f>'01-Mapa de riesgo-UO'!AL40</f>
        <v>No definida</v>
      </c>
      <c r="Q39" s="168" t="str">
        <f>'01-Mapa de riesgo-UO'!AP40</f>
        <v>Preventivo</v>
      </c>
      <c r="R39" s="262"/>
      <c r="S39" s="326" t="s">
        <v>833</v>
      </c>
      <c r="T39" s="326"/>
      <c r="U39" s="168" t="str">
        <f>'01-Mapa de riesgo-UO'!AW40</f>
        <v>ASUMIR</v>
      </c>
      <c r="V39" s="168">
        <f>'01-Mapa de riesgo-UO'!AX40</f>
        <v>0</v>
      </c>
      <c r="W39" s="128">
        <f>IF(U39="COMPARTIR",'01-Mapa de riesgo-UO'!BA58, IF(U39=0, 0,$I$6))</f>
        <v>0</v>
      </c>
      <c r="X39" s="173"/>
      <c r="Y39" s="173"/>
      <c r="Z39" s="173"/>
      <c r="AA39" s="173"/>
      <c r="AB39" s="251"/>
    </row>
    <row r="40" spans="1:28" s="191" customFormat="1" ht="63.75" customHeight="1" x14ac:dyDescent="0.2">
      <c r="A40" s="251">
        <v>11</v>
      </c>
      <c r="B40" s="262" t="str">
        <f>'01-Mapa de riesgo-UO'!D41</f>
        <v>ADMINISTRACIÓN_INSTITUCIONAL</v>
      </c>
      <c r="C40" s="330" t="str">
        <f>+'01-Mapa de riesgo-UO'!F41</f>
        <v>SI</v>
      </c>
      <c r="D40" s="262" t="str">
        <f>'01-Mapa de riesgo-UO'!J41</f>
        <v>Contable</v>
      </c>
      <c r="E40" s="262" t="str">
        <f>'01-Mapa de riesgo-UO'!K41</f>
        <v>No fenecimiento de la cuenta debido al incumplimiento normativo y del manual de políticas contables en el desarrollo de actividades financieras</v>
      </c>
      <c r="F40" s="262" t="str">
        <f>'01-Mapa de riesgo-UO'!L41</f>
        <v>Registros contables no consistentes con la normas expedidades por el ente regulardor en la materia</v>
      </c>
      <c r="G40" s="190" t="str">
        <f>'01-Mapa de riesgo-UO'!I41</f>
        <v>Estados Financieros inconsistentes.</v>
      </c>
      <c r="H40" s="262" t="str">
        <f>'01-Mapa de riesgo-UO'!M41</f>
        <v>1. Hechos economicos sobre o subestimados,
2. Sanciones Disciplinarias
3. Estados Financieros no aprobados.</v>
      </c>
      <c r="I40" s="262" t="str">
        <f>'01-Mapa de riesgo-UO'!AT41</f>
        <v>MODERADO</v>
      </c>
      <c r="J40" s="262" t="str">
        <f>'01-Mapa de riesgo-UO'!AU41</f>
        <v xml:space="preserve">Nro. de Estados Financiros no  fenecidos en la vigencia auditada </v>
      </c>
      <c r="K40" s="340">
        <v>0.5</v>
      </c>
      <c r="L40" s="326" t="s">
        <v>758</v>
      </c>
      <c r="M40" s="168" t="str">
        <f>IF('01-Mapa de riesgo-UO'!S41="No existen", "No existe control para el riesgo",'01-Mapa de riesgo-UO'!W56)</f>
        <v>SEGUIMIENTO A LA PUBLICACION DE LOS DOCUMENTOS CONTRACTUALES EN LA PLATAFORMA SECOP II</v>
      </c>
      <c r="N40" s="168">
        <f>'01-Mapa de riesgo-UO'!AB41</f>
        <v>0</v>
      </c>
      <c r="O40" s="168" t="str">
        <f>'01-Mapa de riesgo-UO'!AG41</f>
        <v xml:space="preserve">Jefe de seccion </v>
      </c>
      <c r="P40" s="168" t="str">
        <f>'01-Mapa de riesgo-UO'!AL41</f>
        <v>No definida</v>
      </c>
      <c r="Q40" s="168" t="str">
        <f>'01-Mapa de riesgo-UO'!AP41</f>
        <v>Preventivo</v>
      </c>
      <c r="R40" s="262" t="str">
        <f>'01-Mapa de riesgo-UO'!AR41</f>
        <v>ACEPTABLE</v>
      </c>
      <c r="S40" s="326" t="s">
        <v>759</v>
      </c>
      <c r="T40" s="326"/>
      <c r="U40" s="168" t="str">
        <f>'01-Mapa de riesgo-UO'!AW41</f>
        <v>ASUMIR</v>
      </c>
      <c r="V40" s="168">
        <f>'01-Mapa de riesgo-UO'!AX41</f>
        <v>0</v>
      </c>
      <c r="W40" s="128">
        <f>IF(U40="COMPARTIR",'01-Mapa de riesgo-UO'!BA23, IF(U40=0, 0,$I$6))</f>
        <v>0</v>
      </c>
      <c r="X40" s="173"/>
      <c r="Y40" s="173"/>
      <c r="Z40" s="173"/>
      <c r="AA40" s="173"/>
      <c r="AB40" s="251" t="s">
        <v>820</v>
      </c>
    </row>
    <row r="41" spans="1:28" s="191" customFormat="1" ht="63.75" customHeight="1" x14ac:dyDescent="0.2">
      <c r="A41" s="251"/>
      <c r="B41" s="262"/>
      <c r="C41" s="330"/>
      <c r="D41" s="262"/>
      <c r="E41" s="262"/>
      <c r="F41" s="262"/>
      <c r="G41" s="190">
        <f>'01-Mapa de riesgo-UO'!I42</f>
        <v>0</v>
      </c>
      <c r="H41" s="262"/>
      <c r="I41" s="262"/>
      <c r="J41" s="262"/>
      <c r="K41" s="334"/>
      <c r="L41" s="326"/>
      <c r="M41" s="168">
        <f>IF('01-Mapa de riesgo-UO'!S42="No existen", "No existe control para el riesgo",'01-Mapa de riesgo-UO'!W57)</f>
        <v>0</v>
      </c>
      <c r="N41" s="168">
        <f>'01-Mapa de riesgo-UO'!AB42</f>
        <v>0</v>
      </c>
      <c r="O41" s="168" t="str">
        <f>'01-Mapa de riesgo-UO'!AG42</f>
        <v xml:space="preserve">Jefe de seccion </v>
      </c>
      <c r="P41" s="168" t="str">
        <f>'01-Mapa de riesgo-UO'!AL42</f>
        <v>No definida</v>
      </c>
      <c r="Q41" s="168" t="str">
        <f>'01-Mapa de riesgo-UO'!AP42</f>
        <v>Preventivo</v>
      </c>
      <c r="R41" s="262"/>
      <c r="S41" s="326" t="s">
        <v>760</v>
      </c>
      <c r="T41" s="326"/>
      <c r="U41" s="168" t="str">
        <f>'01-Mapa de riesgo-UO'!AW42</f>
        <v>ASUMIR</v>
      </c>
      <c r="V41" s="168">
        <f>'01-Mapa de riesgo-UO'!AX42</f>
        <v>0</v>
      </c>
      <c r="W41" s="128">
        <f>IF(U41="COMPARTIR",'01-Mapa de riesgo-UO'!BA24, IF(U41=0, 0,$I$6))</f>
        <v>0</v>
      </c>
      <c r="X41" s="173"/>
      <c r="Y41" s="173"/>
      <c r="Z41" s="173"/>
      <c r="AA41" s="173"/>
      <c r="AB41" s="251"/>
    </row>
    <row r="42" spans="1:28" s="191" customFormat="1" ht="63.75" customHeight="1" x14ac:dyDescent="0.2">
      <c r="A42" s="251"/>
      <c r="B42" s="262"/>
      <c r="C42" s="330"/>
      <c r="D42" s="262"/>
      <c r="E42" s="262"/>
      <c r="F42" s="262"/>
      <c r="G42" s="190">
        <f>'01-Mapa de riesgo-UO'!I43</f>
        <v>0</v>
      </c>
      <c r="H42" s="262"/>
      <c r="I42" s="262"/>
      <c r="J42" s="262"/>
      <c r="K42" s="334"/>
      <c r="L42" s="326"/>
      <c r="M42" s="168">
        <f>IF('01-Mapa de riesgo-UO'!S43="No existen", "No existe control para el riesgo",'01-Mapa de riesgo-UO'!W58)</f>
        <v>0</v>
      </c>
      <c r="N42" s="168">
        <f>'01-Mapa de riesgo-UO'!AB43</f>
        <v>0</v>
      </c>
      <c r="O42" s="168">
        <f>'01-Mapa de riesgo-UO'!AG43</f>
        <v>0</v>
      </c>
      <c r="P42" s="168">
        <f>'01-Mapa de riesgo-UO'!AL43</f>
        <v>0</v>
      </c>
      <c r="Q42" s="168">
        <f>'01-Mapa de riesgo-UO'!AP43</f>
        <v>0</v>
      </c>
      <c r="R42" s="262"/>
      <c r="S42" s="326"/>
      <c r="T42" s="326"/>
      <c r="U42" s="168" t="str">
        <f>'01-Mapa de riesgo-UO'!AW43</f>
        <v>ASUMIR</v>
      </c>
      <c r="V42" s="168">
        <f>'01-Mapa de riesgo-UO'!AX43</f>
        <v>0</v>
      </c>
      <c r="W42" s="128">
        <f>IF(U42="COMPARTIR",'01-Mapa de riesgo-UO'!BA25, IF(U42=0, 0,$I$6))</f>
        <v>0</v>
      </c>
      <c r="X42" s="173"/>
      <c r="Y42" s="173"/>
      <c r="Z42" s="173"/>
      <c r="AA42" s="173"/>
      <c r="AB42" s="251"/>
    </row>
    <row r="43" spans="1:28" s="191" customFormat="1" ht="63.75" customHeight="1" x14ac:dyDescent="0.2">
      <c r="A43" s="335">
        <v>12</v>
      </c>
      <c r="B43" s="310" t="str">
        <f>'01-Mapa de riesgo-UO'!D44</f>
        <v>ADMINISTRACIÓN_INSTITUCIONAL</v>
      </c>
      <c r="C43" s="336" t="str">
        <f>+'01-Mapa de riesgo-UO'!F44</f>
        <v>SI</v>
      </c>
      <c r="D43" s="310" t="str">
        <f>'01-Mapa de riesgo-UO'!J44</f>
        <v>Operacional</v>
      </c>
      <c r="E43" s="310" t="str">
        <f>'01-Mapa de riesgo-UO'!K44</f>
        <v xml:space="preserve">Ilegitimidad en resultados electorales 
</v>
      </c>
      <c r="F43" s="310" t="str">
        <f>'01-Mapa de riesgo-UO'!L44</f>
        <v>Resultados de elecciones con errores o irregularidades</v>
      </c>
      <c r="G43" s="223" t="str">
        <f>'01-Mapa de riesgo-UO'!I44</f>
        <v>Desactualización de las bases de datos suministradas por las dependencias responsables o errónea certificación de los requisitos de los candidatos</v>
      </c>
      <c r="H43" s="310" t="str">
        <f>'01-Mapa de riesgo-UO'!M44</f>
        <v>Impugnación de resultado electorales.                                                                                                                                                                                                                                                                                        Perdida de credibilidad en el sistema electoral de la Universidad</v>
      </c>
      <c r="I43" s="310" t="str">
        <f>'01-Mapa de riesgo-UO'!AT44</f>
        <v>LEVE</v>
      </c>
      <c r="J43" s="310" t="str">
        <f>'01-Mapa de riesgo-UO'!AU44</f>
        <v>Nùmero de impugnaciones electorales</v>
      </c>
      <c r="K43" s="345"/>
      <c r="L43" s="348"/>
      <c r="M43" s="247" t="str">
        <f>IF('01-Mapa de riesgo-UO'!S44="No existen", "No existe control para el riesgo",'01-Mapa de riesgo-UO'!W59)</f>
        <v>Verificacion de la aplicación del Manual de auditoria que incluye el marco ético para la auditoria interna en la Universidad</v>
      </c>
      <c r="N43" s="247" t="str">
        <f>'01-Mapa de riesgo-UO'!AB44</f>
        <v>Software Gestion de Talento Humano y Software de Registro y Control</v>
      </c>
      <c r="O43" s="247" t="str">
        <f>'01-Mapa de riesgo-UO'!AG44</f>
        <v>Jefe de Gestion del Talento Humano y la directora de Admisiones registro y Control</v>
      </c>
      <c r="P43" s="247" t="str">
        <f>'01-Mapa de riesgo-UO'!AL44</f>
        <v>No definida</v>
      </c>
      <c r="Q43" s="247" t="str">
        <f>'01-Mapa de riesgo-UO'!AP44</f>
        <v>Preventivo</v>
      </c>
      <c r="R43" s="262" t="str">
        <f>'01-Mapa de riesgo-UO'!AR44</f>
        <v>FUERTE</v>
      </c>
      <c r="S43" s="343"/>
      <c r="T43" s="344"/>
      <c r="U43" s="247" t="str">
        <f>'01-Mapa de riesgo-UO'!AW44</f>
        <v>ASUMIR</v>
      </c>
      <c r="V43" s="247">
        <f>'01-Mapa de riesgo-UO'!AX44</f>
        <v>0</v>
      </c>
      <c r="W43" s="128">
        <f>IF(U43="COMPARTIR",'01-Mapa de riesgo-UO'!#REF!, IF(U43=0, 0,$I$6))</f>
        <v>0</v>
      </c>
      <c r="X43" s="246"/>
      <c r="Y43" s="246"/>
      <c r="Z43" s="246"/>
      <c r="AA43" s="246"/>
      <c r="AB43" s="251"/>
    </row>
    <row r="44" spans="1:28" s="191" customFormat="1" ht="63.75" customHeight="1" x14ac:dyDescent="0.2">
      <c r="A44" s="335"/>
      <c r="B44" s="310"/>
      <c r="C44" s="336"/>
      <c r="D44" s="310"/>
      <c r="E44" s="310"/>
      <c r="F44" s="310"/>
      <c r="G44" s="223" t="str">
        <f>'01-Mapa de riesgo-UO'!I45</f>
        <v>Errónea configuración de las votaciones, debido a que software requiera demasiadas configuraciones o permisos lo que podría generar fallas en las votaciones</v>
      </c>
      <c r="H44" s="310"/>
      <c r="I44" s="310"/>
      <c r="J44" s="310"/>
      <c r="K44" s="346"/>
      <c r="L44" s="349"/>
      <c r="M44" s="247" t="str">
        <f>IF('01-Mapa de riesgo-UO'!S45="No existen", "No existe control para el riesgo",'01-Mapa de riesgo-UO'!W60)</f>
        <v>Aplicación de las normas internas relacionadas con la declatación de conflictos  de interes</v>
      </c>
      <c r="N44" s="247">
        <f>'01-Mapa de riesgo-UO'!AB45</f>
        <v>0</v>
      </c>
      <c r="O44" s="247" t="str">
        <f>'01-Mapa de riesgo-UO'!AG45</f>
        <v>Jefe y profesional de Control Interno</v>
      </c>
      <c r="P44" s="247" t="str">
        <f>'01-Mapa de riesgo-UO'!AL45</f>
        <v>No definida</v>
      </c>
      <c r="Q44" s="247" t="str">
        <f>'01-Mapa de riesgo-UO'!AP45</f>
        <v>Preventivo</v>
      </c>
      <c r="R44" s="262"/>
      <c r="S44" s="343"/>
      <c r="T44" s="344"/>
      <c r="U44" s="247" t="str">
        <f>'01-Mapa de riesgo-UO'!AW45</f>
        <v>ASUMIR</v>
      </c>
      <c r="V44" s="247">
        <f>'01-Mapa de riesgo-UO'!AX45</f>
        <v>0</v>
      </c>
      <c r="W44" s="128">
        <f>IF(U44="COMPARTIR",'01-Mapa de riesgo-UO'!#REF!, IF(U44=0, 0,$I$6))</f>
        <v>0</v>
      </c>
      <c r="X44" s="246"/>
      <c r="Y44" s="246"/>
      <c r="Z44" s="246"/>
      <c r="AA44" s="246"/>
      <c r="AB44" s="251"/>
    </row>
    <row r="45" spans="1:28" s="191" customFormat="1" ht="63.75" customHeight="1" x14ac:dyDescent="0.2">
      <c r="A45" s="335"/>
      <c r="B45" s="310"/>
      <c r="C45" s="336"/>
      <c r="D45" s="310"/>
      <c r="E45" s="310"/>
      <c r="F45" s="310"/>
      <c r="G45" s="223" t="str">
        <f>'01-Mapa de riesgo-UO'!I46</f>
        <v>Fallas técnicas del servidor, o por problemas de energía eléctrica o conexión a Internet</v>
      </c>
      <c r="H45" s="310"/>
      <c r="I45" s="310"/>
      <c r="J45" s="310"/>
      <c r="K45" s="347"/>
      <c r="L45" s="350"/>
      <c r="M45" s="247">
        <f>IF('01-Mapa de riesgo-UO'!S46="No existen", "No existe control para el riesgo",'01-Mapa de riesgo-UO'!W61)</f>
        <v>0</v>
      </c>
      <c r="N45" s="247" t="str">
        <f>'01-Mapa de riesgo-UO'!AB46</f>
        <v>Software de Votaciones</v>
      </c>
      <c r="O45" s="247" t="str">
        <f>'01-Mapa de riesgo-UO'!AG46</f>
        <v>Ingeniero de Sistemas asignado a las elecciones</v>
      </c>
      <c r="P45" s="247" t="str">
        <f>'01-Mapa de riesgo-UO'!AL46</f>
        <v>No definida</v>
      </c>
      <c r="Q45" s="247" t="str">
        <f>'01-Mapa de riesgo-UO'!AP46</f>
        <v>Preventivo</v>
      </c>
      <c r="R45" s="262"/>
      <c r="S45" s="343"/>
      <c r="T45" s="344"/>
      <c r="U45" s="247" t="str">
        <f>'01-Mapa de riesgo-UO'!AW46</f>
        <v>ASUMIR</v>
      </c>
      <c r="V45" s="247">
        <f>'01-Mapa de riesgo-UO'!AX46</f>
        <v>0</v>
      </c>
      <c r="W45" s="128">
        <f>IF(U45="COMPARTIR",'01-Mapa de riesgo-UO'!#REF!, IF(U45=0, 0,$I$6))</f>
        <v>0</v>
      </c>
      <c r="X45" s="246"/>
      <c r="Y45" s="246"/>
      <c r="Z45" s="246"/>
      <c r="AA45" s="246"/>
      <c r="AB45" s="251"/>
    </row>
    <row r="46" spans="1:28" s="191" customFormat="1" ht="63.75" customHeight="1" x14ac:dyDescent="0.2">
      <c r="A46" s="335">
        <v>13</v>
      </c>
      <c r="B46" s="310" t="str">
        <f>'01-Mapa de riesgo-UO'!D47</f>
        <v>ADMINISTRACIÓN_INSTITUCIONAL</v>
      </c>
      <c r="C46" s="336" t="str">
        <f>+'01-Mapa de riesgo-UO'!F47</f>
        <v>SI</v>
      </c>
      <c r="D46" s="310" t="str">
        <f>'01-Mapa de riesgo-UO'!J47</f>
        <v>Cumplimiento</v>
      </c>
      <c r="E46" s="310" t="str">
        <f>'01-Mapa de riesgo-UO'!K47</f>
        <v>Vencimiento de términos para la atención de Derechos de Petición que lleguen a la Secretaria General</v>
      </c>
      <c r="F46" s="310" t="str">
        <f>'01-Mapa de riesgo-UO'!L47</f>
        <v>No dar respuesta a un Derecho de Petición dentro de los términos establecidos por la ley</v>
      </c>
      <c r="G46" s="223" t="str">
        <f>'01-Mapa de riesgo-UO'!I47</f>
        <v>Omisión o retraso de respuesta por parte del funcionario encargado en la Secretaria General</v>
      </c>
      <c r="H46" s="310" t="str">
        <f>'01-Mapa de riesgo-UO'!M47</f>
        <v>Interposición de una Acción de Tutela.                                                                                                                                                                                                                                                                           Acciones legales en contra de la Universidad</v>
      </c>
      <c r="I46" s="310" t="str">
        <f>'01-Mapa de riesgo-UO'!AT47</f>
        <v>LEVE</v>
      </c>
      <c r="J46" s="310" t="str">
        <f>'01-Mapa de riesgo-UO'!AU47</f>
        <v>Nùmero de Acciones de Tutela o Demandas por la no atención de Derechos de Petición</v>
      </c>
      <c r="K46" s="351"/>
      <c r="L46" s="348"/>
      <c r="M46" s="247" t="str">
        <f>IF('01-Mapa de riesgo-UO'!S47="No existen", "No existe control para el riesgo",'01-Mapa de riesgo-UO'!W62)</f>
        <v>Registro de las sesiones de acompañamiento a los programas académicos.
Informe de acompañamiento a los programas académicos</v>
      </c>
      <c r="N46" s="247">
        <f>'01-Mapa de riesgo-UO'!AB47</f>
        <v>0</v>
      </c>
      <c r="O46" s="247" t="str">
        <f>'01-Mapa de riesgo-UO'!AG47</f>
        <v>Planta y transitorio</v>
      </c>
      <c r="P46" s="247" t="str">
        <f>'01-Mapa de riesgo-UO'!AL47</f>
        <v>No definida</v>
      </c>
      <c r="Q46" s="247" t="str">
        <f>'01-Mapa de riesgo-UO'!AP47</f>
        <v>Preventivo</v>
      </c>
      <c r="R46" s="262" t="str">
        <f>'01-Mapa de riesgo-UO'!AR47</f>
        <v>FUERTE</v>
      </c>
      <c r="S46" s="343"/>
      <c r="T46" s="344"/>
      <c r="U46" s="247" t="str">
        <f>'01-Mapa de riesgo-UO'!AW47</f>
        <v>ASUMIR</v>
      </c>
      <c r="V46" s="247">
        <f>'01-Mapa de riesgo-UO'!AX47</f>
        <v>0</v>
      </c>
      <c r="W46" s="128">
        <f>IF(U46="COMPARTIR",'01-Mapa de riesgo-UO'!BA44, IF(U46=0, 0,$I$6))</f>
        <v>0</v>
      </c>
      <c r="X46" s="246"/>
      <c r="Y46" s="246"/>
      <c r="Z46" s="246"/>
      <c r="AA46" s="246"/>
      <c r="AB46" s="251"/>
    </row>
    <row r="47" spans="1:28" s="191" customFormat="1" ht="63.75" customHeight="1" x14ac:dyDescent="0.2">
      <c r="A47" s="335"/>
      <c r="B47" s="310"/>
      <c r="C47" s="336"/>
      <c r="D47" s="310"/>
      <c r="E47" s="310"/>
      <c r="F47" s="310"/>
      <c r="G47" s="223" t="str">
        <f>'01-Mapa de riesgo-UO'!I48</f>
        <v>Entidades externas que no suministran soportes o información requerida para dar respuesta</v>
      </c>
      <c r="H47" s="310"/>
      <c r="I47" s="310"/>
      <c r="J47" s="310"/>
      <c r="K47" s="352"/>
      <c r="L47" s="349"/>
      <c r="M47" s="247" t="str">
        <f>IF('01-Mapa de riesgo-UO'!S48="No existen", "No existe control para el riesgo",'01-Mapa de riesgo-UO'!W63)</f>
        <v>Sistematización de los programas con renovación curricular (recopilando y almacenando los archivos de renovación curricular y las cartas de aval del comité central de prosgrados o de curriculo según corresponda)</v>
      </c>
      <c r="N47" s="247">
        <f>'01-Mapa de riesgo-UO'!AB48</f>
        <v>0</v>
      </c>
      <c r="O47" s="247" t="str">
        <f>'01-Mapa de riesgo-UO'!AG48</f>
        <v>Contrato prestación de servicios</v>
      </c>
      <c r="P47" s="247" t="str">
        <f>'01-Mapa de riesgo-UO'!AL48</f>
        <v>No definida</v>
      </c>
      <c r="Q47" s="247" t="str">
        <f>'01-Mapa de riesgo-UO'!AP48</f>
        <v>Preventivo</v>
      </c>
      <c r="R47" s="262"/>
      <c r="S47" s="251"/>
      <c r="T47" s="251"/>
      <c r="U47" s="247" t="str">
        <f>'01-Mapa de riesgo-UO'!AW48</f>
        <v>ASUMIR</v>
      </c>
      <c r="V47" s="247">
        <f>'01-Mapa de riesgo-UO'!AX48</f>
        <v>0</v>
      </c>
      <c r="W47" s="128">
        <f>IF(U47="COMPARTIR",'01-Mapa de riesgo-UO'!BA45, IF(U47=0, 0,$I$6))</f>
        <v>0</v>
      </c>
      <c r="X47" s="246"/>
      <c r="Y47" s="246"/>
      <c r="Z47" s="246"/>
      <c r="AA47" s="246"/>
      <c r="AB47" s="251"/>
    </row>
    <row r="48" spans="1:28" s="191" customFormat="1" ht="63.75" customHeight="1" x14ac:dyDescent="0.2">
      <c r="A48" s="335"/>
      <c r="B48" s="310"/>
      <c r="C48" s="336"/>
      <c r="D48" s="310"/>
      <c r="E48" s="310"/>
      <c r="F48" s="310"/>
      <c r="G48" s="223">
        <f>'01-Mapa de riesgo-UO'!I49</f>
        <v>0</v>
      </c>
      <c r="H48" s="310"/>
      <c r="I48" s="310"/>
      <c r="J48" s="310"/>
      <c r="K48" s="353"/>
      <c r="L48" s="350"/>
      <c r="M48" s="247">
        <f>IF('01-Mapa de riesgo-UO'!S49="No existen", "No existe control para el riesgo",'01-Mapa de riesgo-UO'!W64)</f>
        <v>0</v>
      </c>
      <c r="N48" s="247" t="str">
        <f>'01-Mapa de riesgo-UO'!AB49</f>
        <v>Aplicativo Gestión de Documentos</v>
      </c>
      <c r="O48" s="247" t="str">
        <f>'01-Mapa de riesgo-UO'!AG49</f>
        <v>Secretaria General/Contrato  prestación de servicios</v>
      </c>
      <c r="P48" s="247" t="str">
        <f>'01-Mapa de riesgo-UO'!AL49</f>
        <v>No definida</v>
      </c>
      <c r="Q48" s="247" t="str">
        <f>'01-Mapa de riesgo-UO'!AP49</f>
        <v>Preventivo</v>
      </c>
      <c r="R48" s="262"/>
      <c r="S48" s="251"/>
      <c r="T48" s="251"/>
      <c r="U48" s="247" t="str">
        <f>'01-Mapa de riesgo-UO'!AW49</f>
        <v>ASUMIR</v>
      </c>
      <c r="V48" s="247">
        <f>'01-Mapa de riesgo-UO'!AX49</f>
        <v>0</v>
      </c>
      <c r="W48" s="128">
        <f>IF(U48="COMPARTIR",'01-Mapa de riesgo-UO'!BA46, IF(U48=0, 0,$I$6))</f>
        <v>0</v>
      </c>
      <c r="X48" s="246"/>
      <c r="Y48" s="246"/>
      <c r="Z48" s="246"/>
      <c r="AA48" s="246"/>
      <c r="AB48" s="251"/>
    </row>
    <row r="49" spans="1:28" s="191" customFormat="1" ht="63.75" customHeight="1" x14ac:dyDescent="0.2">
      <c r="A49" s="251">
        <v>14</v>
      </c>
      <c r="B49" s="262" t="str">
        <f>'01-Mapa de riesgo-UO'!D50</f>
        <v>ADMINISTRACIÓN_INSTITUCIONAL</v>
      </c>
      <c r="C49" s="330" t="str">
        <f>+'01-Mapa de riesgo-UO'!F50</f>
        <v>SI</v>
      </c>
      <c r="D49" s="262" t="str">
        <f>'01-Mapa de riesgo-UO'!J50</f>
        <v>Operacional</v>
      </c>
      <c r="E49" s="262" t="str">
        <f>'01-Mapa de riesgo-UO'!K50</f>
        <v>Software con errores de funcionamiento</v>
      </c>
      <c r="F49" s="262" t="str">
        <f>'01-Mapa de riesgo-UO'!L50</f>
        <v>Reprocesos de validación de código o de datos inconsistentes.</v>
      </c>
      <c r="G49" s="190" t="str">
        <f>'01-Mapa de riesgo-UO'!I50</f>
        <v xml:space="preserve">´-Entrega de informacion incompleta en el levantamiento de requerimientos
- Cambios en la normatividad interna y/o externa
</v>
      </c>
      <c r="H49" s="262" t="str">
        <f>'01-Mapa de riesgo-UO'!M50</f>
        <v xml:space="preserve">
- Servicio no disponible
- Perdida de la confianza de los usuarios</v>
      </c>
      <c r="I49" s="262" t="str">
        <f>'01-Mapa de riesgo-UO'!AT50</f>
        <v>MODERADO</v>
      </c>
      <c r="J49" s="262" t="str">
        <f>'01-Mapa de riesgo-UO'!AU50</f>
        <v>Nro de Errores graves en aplicativos / Total de Errores en aplicativos reportados por semestre</v>
      </c>
      <c r="K49" s="354">
        <f>ROUND(20/265*100,3)</f>
        <v>7.5469999999999997</v>
      </c>
      <c r="L49" s="341" t="s">
        <v>761</v>
      </c>
      <c r="M49" s="168" t="str">
        <f>IF('01-Mapa de riesgo-UO'!S50="No existen", "No existe control para el riesgo",'01-Mapa de riesgo-UO'!W65)</f>
        <v>Matriz de Seguimiento y control a los certificados académicos</v>
      </c>
      <c r="N49" s="168">
        <f>'01-Mapa de riesgo-UO'!AB50</f>
        <v>0</v>
      </c>
      <c r="O49" s="168" t="str">
        <f>'01-Mapa de riesgo-UO'!AG50</f>
        <v>Profesional grado 15/  Coordinador de desarrollo
Profesional I</v>
      </c>
      <c r="P49" s="168" t="str">
        <f>'01-Mapa de riesgo-UO'!AL50</f>
        <v>Diaria</v>
      </c>
      <c r="Q49" s="168" t="str">
        <f>'01-Mapa de riesgo-UO'!AP50</f>
        <v>Detectivo</v>
      </c>
      <c r="R49" s="262" t="str">
        <f>'01-Mapa de riesgo-UO'!AR50</f>
        <v>ACEPTABLE</v>
      </c>
      <c r="S49" s="341" t="s">
        <v>763</v>
      </c>
      <c r="T49" s="341"/>
      <c r="U49" s="168" t="str">
        <f>'01-Mapa de riesgo-UO'!AW50</f>
        <v>REDUCIR</v>
      </c>
      <c r="V49" s="168" t="str">
        <f>'01-Mapa de riesgo-UO'!AX50</f>
        <v>Realizar ajustes de las aplicaciones para cumplir con los requerimientos solicitados</v>
      </c>
      <c r="W49" s="128">
        <f>IF(U49="COMPARTIR",'01-Mapa de riesgo-UO'!BA47, IF(U49=0, 0,$I$6))</f>
        <v>0</v>
      </c>
      <c r="X49" s="175" t="s">
        <v>271</v>
      </c>
      <c r="Y49" s="176" t="s">
        <v>834</v>
      </c>
      <c r="Z49" s="175" t="s">
        <v>558</v>
      </c>
      <c r="AA49" s="175"/>
      <c r="AB49" s="251" t="s">
        <v>820</v>
      </c>
    </row>
    <row r="50" spans="1:28" s="191" customFormat="1" ht="63.75" customHeight="1" x14ac:dyDescent="0.2">
      <c r="A50" s="251"/>
      <c r="B50" s="262"/>
      <c r="C50" s="330"/>
      <c r="D50" s="262"/>
      <c r="E50" s="262"/>
      <c r="F50" s="262"/>
      <c r="G50" s="190">
        <f>'01-Mapa de riesgo-UO'!I51</f>
        <v>0</v>
      </c>
      <c r="H50" s="262"/>
      <c r="I50" s="262"/>
      <c r="J50" s="262"/>
      <c r="K50" s="354"/>
      <c r="L50" s="326"/>
      <c r="M50" s="168" t="str">
        <f>IF('01-Mapa de riesgo-UO'!S51="No existen", "No existe control para el riesgo",'01-Mapa de riesgo-UO'!W66)</f>
        <v>Reuniones y actas de revisión de certificados acádemicos</v>
      </c>
      <c r="N50" s="168">
        <f>'01-Mapa de riesgo-UO'!AB51</f>
        <v>0</v>
      </c>
      <c r="O50" s="168">
        <f>'01-Mapa de riesgo-UO'!AG51</f>
        <v>0</v>
      </c>
      <c r="P50" s="168">
        <f>'01-Mapa de riesgo-UO'!AL51</f>
        <v>0</v>
      </c>
      <c r="Q50" s="168">
        <f>'01-Mapa de riesgo-UO'!AP51</f>
        <v>0</v>
      </c>
      <c r="R50" s="262"/>
      <c r="S50" s="341"/>
      <c r="T50" s="341"/>
      <c r="U50" s="168">
        <f>'01-Mapa de riesgo-UO'!AW51</f>
        <v>0</v>
      </c>
      <c r="V50" s="168">
        <f>'01-Mapa de riesgo-UO'!AX51</f>
        <v>0</v>
      </c>
      <c r="W50" s="128">
        <f>IF(U50="COMPARTIR",'01-Mapa de riesgo-UO'!BA48, IF(U50=0, 0,$I$6))</f>
        <v>0</v>
      </c>
      <c r="X50" s="175"/>
      <c r="Y50" s="175"/>
      <c r="Z50" s="175"/>
      <c r="AA50" s="175"/>
      <c r="AB50" s="251"/>
    </row>
    <row r="51" spans="1:28" s="191" customFormat="1" ht="63.75" customHeight="1" x14ac:dyDescent="0.2">
      <c r="A51" s="251"/>
      <c r="B51" s="262"/>
      <c r="C51" s="330"/>
      <c r="D51" s="262"/>
      <c r="E51" s="262"/>
      <c r="F51" s="262"/>
      <c r="G51" s="190">
        <f>'01-Mapa de riesgo-UO'!I52</f>
        <v>0</v>
      </c>
      <c r="H51" s="262"/>
      <c r="I51" s="262"/>
      <c r="J51" s="262"/>
      <c r="K51" s="339"/>
      <c r="L51" s="326"/>
      <c r="M51" s="168" t="str">
        <f>IF('01-Mapa de riesgo-UO'!S52="No existen", "No existe control para el riesgo",'01-Mapa de riesgo-UO'!W67)</f>
        <v>Automatizar los certificados, para que estos sean expedidos por el sistema de Información</v>
      </c>
      <c r="N51" s="168">
        <f>'01-Mapa de riesgo-UO'!AB52</f>
        <v>0</v>
      </c>
      <c r="O51" s="168">
        <f>'01-Mapa de riesgo-UO'!AG52</f>
        <v>0</v>
      </c>
      <c r="P51" s="168">
        <f>'01-Mapa de riesgo-UO'!AL52</f>
        <v>0</v>
      </c>
      <c r="Q51" s="168">
        <f>'01-Mapa de riesgo-UO'!AP52</f>
        <v>0</v>
      </c>
      <c r="R51" s="262"/>
      <c r="S51" s="341"/>
      <c r="T51" s="341"/>
      <c r="U51" s="168">
        <f>'01-Mapa de riesgo-UO'!AW52</f>
        <v>0</v>
      </c>
      <c r="V51" s="168">
        <f>'01-Mapa de riesgo-UO'!AX52</f>
        <v>0</v>
      </c>
      <c r="W51" s="128">
        <f>IF(U51="COMPARTIR",'01-Mapa de riesgo-UO'!BA49, IF(U51=0, 0,$I$6))</f>
        <v>0</v>
      </c>
      <c r="X51" s="175"/>
      <c r="Y51" s="175"/>
      <c r="Z51" s="175"/>
      <c r="AA51" s="175"/>
      <c r="AB51" s="251"/>
    </row>
    <row r="52" spans="1:28" s="191" customFormat="1" ht="63.75" customHeight="1" x14ac:dyDescent="0.2">
      <c r="A52" s="251">
        <v>15</v>
      </c>
      <c r="B52" s="262" t="str">
        <f>'01-Mapa de riesgo-UO'!D53</f>
        <v>ADMINISTRACIÓN_INSTITUCIONAL</v>
      </c>
      <c r="C52" s="330" t="str">
        <f>+'01-Mapa de riesgo-UO'!F53</f>
        <v>SI</v>
      </c>
      <c r="D52" s="262" t="str">
        <f>'01-Mapa de riesgo-UO'!J53</f>
        <v>Tecnología</v>
      </c>
      <c r="E52" s="262" t="str">
        <f>'01-Mapa de riesgo-UO'!K53</f>
        <v>No disponibilidad de  los servidores que soportan las aplicaciones institucionales.</v>
      </c>
      <c r="F52" s="262" t="str">
        <f>'01-Mapa de riesgo-UO'!L53</f>
        <v>Fallas en dispositivos físicos o virtuales, afectando el funcionamiento a las aplicaciones instaladas.</v>
      </c>
      <c r="G52" s="190" t="str">
        <f>'01-Mapa de riesgo-UO'!I53</f>
        <v>Daños en dispositivos físicos o virtuales que alojan las aplicaciones institucionales</v>
      </c>
      <c r="H52" s="262" t="str">
        <f>'01-Mapa de riesgo-UO'!M53</f>
        <v>- Retrasos en las actividades propias de las dependencias. 
- Servicio no disponible.
- Perdida de la confianza de los usuarios.</v>
      </c>
      <c r="I52" s="262" t="str">
        <f>'01-Mapa de riesgo-UO'!AT53</f>
        <v>LEVE</v>
      </c>
      <c r="J52" s="262" t="str">
        <f>'01-Mapa de riesgo-UO'!AU53</f>
        <v xml:space="preserve">No. de minutos que los dispositivos físicos o virtuales estan disponibles/((365x24x60)/2)
</v>
      </c>
      <c r="K52" s="338">
        <f>(480*100%)/262800</f>
        <v>1.8264840182648401E-3</v>
      </c>
      <c r="L52" s="326" t="s">
        <v>762</v>
      </c>
      <c r="M52" s="168" t="e">
        <f>IF('01-Mapa de riesgo-UO'!S53="No existen", "No existe control para el riesgo",'01-Mapa de riesgo-UO'!#REF!)</f>
        <v>#REF!</v>
      </c>
      <c r="N52" s="168">
        <f>'01-Mapa de riesgo-UO'!AB53</f>
        <v>0</v>
      </c>
      <c r="O52" s="168" t="str">
        <f>'01-Mapa de riesgo-UO'!AG53</f>
        <v>Profesional I</v>
      </c>
      <c r="P52" s="168" t="str">
        <f>'01-Mapa de riesgo-UO'!AL53</f>
        <v>Diaria</v>
      </c>
      <c r="Q52" s="168" t="str">
        <f>'01-Mapa de riesgo-UO'!AP53</f>
        <v>Detectivo</v>
      </c>
      <c r="R52" s="262" t="str">
        <f>'01-Mapa de riesgo-UO'!AR53</f>
        <v>ACEPTABLE</v>
      </c>
      <c r="S52" s="341" t="s">
        <v>764</v>
      </c>
      <c r="T52" s="341"/>
      <c r="U52" s="168" t="str">
        <f>'01-Mapa de riesgo-UO'!AW53</f>
        <v>ASUMIR</v>
      </c>
      <c r="V52" s="168"/>
      <c r="W52" s="128">
        <f>IF(U52="COMPARTIR",'01-Mapa de riesgo-UO'!BA62, IF(U52=0, 0,$I$6))</f>
        <v>0</v>
      </c>
      <c r="X52" s="173"/>
      <c r="Y52" s="173"/>
      <c r="Z52" s="173"/>
      <c r="AA52" s="173"/>
      <c r="AB52" s="251" t="s">
        <v>820</v>
      </c>
    </row>
    <row r="53" spans="1:28" s="191" customFormat="1" ht="63.75" customHeight="1" x14ac:dyDescent="0.2">
      <c r="A53" s="251"/>
      <c r="B53" s="262"/>
      <c r="C53" s="330"/>
      <c r="D53" s="262"/>
      <c r="E53" s="262"/>
      <c r="F53" s="262"/>
      <c r="G53" s="190">
        <f>'01-Mapa de riesgo-UO'!I54</f>
        <v>0</v>
      </c>
      <c r="H53" s="262"/>
      <c r="I53" s="262"/>
      <c r="J53" s="262"/>
      <c r="K53" s="334"/>
      <c r="L53" s="326"/>
      <c r="M53" s="168" t="e">
        <f>IF('01-Mapa de riesgo-UO'!S54="No existen", "No existe control para el riesgo",'01-Mapa de riesgo-UO'!#REF!)</f>
        <v>#REF!</v>
      </c>
      <c r="N53" s="168">
        <f>'01-Mapa de riesgo-UO'!AB54</f>
        <v>0</v>
      </c>
      <c r="O53" s="168">
        <f>'01-Mapa de riesgo-UO'!AG54</f>
        <v>0</v>
      </c>
      <c r="P53" s="168">
        <f>'01-Mapa de riesgo-UO'!AL54</f>
        <v>0</v>
      </c>
      <c r="Q53" s="168">
        <f>'01-Mapa de riesgo-UO'!AP54</f>
        <v>0</v>
      </c>
      <c r="R53" s="262"/>
      <c r="S53" s="326"/>
      <c r="T53" s="326"/>
      <c r="U53" s="168">
        <f>'01-Mapa de riesgo-UO'!AW54</f>
        <v>0</v>
      </c>
      <c r="V53" s="168">
        <f>'01-Mapa de riesgo-UO'!AX54</f>
        <v>0</v>
      </c>
      <c r="W53" s="128">
        <f>IF(U53="COMPARTIR",'01-Mapa de riesgo-UO'!BA63, IF(U53=0, 0,$I$6))</f>
        <v>0</v>
      </c>
      <c r="X53" s="175"/>
      <c r="Y53" s="175"/>
      <c r="Z53" s="175"/>
      <c r="AA53" s="175"/>
      <c r="AB53" s="251"/>
    </row>
    <row r="54" spans="1:28" s="191" customFormat="1" ht="63.75" customHeight="1" x14ac:dyDescent="0.2">
      <c r="A54" s="251"/>
      <c r="B54" s="262"/>
      <c r="C54" s="330"/>
      <c r="D54" s="262"/>
      <c r="E54" s="262"/>
      <c r="F54" s="262"/>
      <c r="G54" s="190">
        <f>'01-Mapa de riesgo-UO'!I55</f>
        <v>0</v>
      </c>
      <c r="H54" s="262"/>
      <c r="I54" s="262"/>
      <c r="J54" s="262"/>
      <c r="K54" s="334"/>
      <c r="L54" s="326"/>
      <c r="M54" s="168" t="e">
        <f>IF('01-Mapa de riesgo-UO'!S55="No existen", "No existe control para el riesgo",'01-Mapa de riesgo-UO'!#REF!)</f>
        <v>#REF!</v>
      </c>
      <c r="N54" s="168">
        <f>'01-Mapa de riesgo-UO'!AB55</f>
        <v>0</v>
      </c>
      <c r="O54" s="168">
        <f>'01-Mapa de riesgo-UO'!AG55</f>
        <v>0</v>
      </c>
      <c r="P54" s="168">
        <f>'01-Mapa de riesgo-UO'!AL55</f>
        <v>0</v>
      </c>
      <c r="Q54" s="168">
        <f>'01-Mapa de riesgo-UO'!AP55</f>
        <v>0</v>
      </c>
      <c r="R54" s="262"/>
      <c r="S54" s="326"/>
      <c r="T54" s="326"/>
      <c r="U54" s="168">
        <f>'01-Mapa de riesgo-UO'!AW55</f>
        <v>0</v>
      </c>
      <c r="V54" s="168">
        <f>'01-Mapa de riesgo-UO'!AX55</f>
        <v>0</v>
      </c>
      <c r="W54" s="128">
        <f>IF(U54="COMPARTIR",'01-Mapa de riesgo-UO'!BA64, IF(U54=0, 0,$I$6))</f>
        <v>0</v>
      </c>
      <c r="X54" s="175"/>
      <c r="Y54" s="175"/>
      <c r="Z54" s="175"/>
      <c r="AA54" s="175"/>
      <c r="AB54" s="251"/>
    </row>
    <row r="55" spans="1:28" s="191" customFormat="1" ht="63.75" customHeight="1" x14ac:dyDescent="0.2">
      <c r="A55" s="251">
        <v>16</v>
      </c>
      <c r="B55" s="262" t="str">
        <f>'01-Mapa de riesgo-UO'!D56</f>
        <v>ADMINISTRACIÓN_INSTITUCIONAL</v>
      </c>
      <c r="C55" s="330" t="str">
        <f>+'01-Mapa de riesgo-UO'!F56</f>
        <v>SI</v>
      </c>
      <c r="D55" s="262" t="str">
        <f>'01-Mapa de riesgo-UO'!J56</f>
        <v>Operacional</v>
      </c>
      <c r="E55" s="262" t="str">
        <f>'01-Mapa de riesgo-UO'!K56</f>
        <v>INCUMPLIMIENTO DE LOS PLAZOS DISPUESTOS POR COLOMBIA COMPRA EFICIENTE PARA PUBLICRA LA ACTIVIDAD CONTRACTUAL EN EL MODULO PUBLICITARIO EN LA PALTAFORMA SECOP II</v>
      </c>
      <c r="F55" s="262" t="str">
        <f>'01-Mapa de riesgo-UO'!L56</f>
        <v>DEMORA DE MAS DE TRES DIAS HABILES PARA PUBLICAR LA DOCUMENTACION CONTRACTUAL EN LA PLATAFORMA SECOP II</v>
      </c>
      <c r="G55" s="190" t="str">
        <f>'01-Mapa de riesgo-UO'!I56</f>
        <v>Falta de seguimiento a los procesos de contratación.</v>
      </c>
      <c r="H55" s="262" t="str">
        <f>'01-Mapa de riesgo-UO'!M56</f>
        <v>PROCESOS DICIPLINARIOS POR LA NO PUBLICACION EN LA PLATAFORMA SECOP II EN LOS TERMINOS LEGALES ESTABLECIDOS DESDE COLOMBIA COMPRA EFICIENTE</v>
      </c>
      <c r="I55" s="262" t="str">
        <f>'01-Mapa de riesgo-UO'!AT56</f>
        <v>MODERADO</v>
      </c>
      <c r="J55" s="262" t="str">
        <f>'01-Mapa de riesgo-UO'!AU56</f>
        <v>NUMERO DE PUBLICACIONES EN LAPLATAFORMA SECOP II EXTEMPORANEAS</v>
      </c>
      <c r="K55" s="340">
        <v>0</v>
      </c>
      <c r="L55" s="326" t="s">
        <v>765</v>
      </c>
      <c r="M55" s="168">
        <f>IF('01-Mapa de riesgo-UO'!S56="No existen", "No existe control para el riesgo",'01-Mapa de riesgo-UO'!W68)</f>
        <v>0</v>
      </c>
      <c r="N55" s="168">
        <f>'01-Mapa de riesgo-UO'!AB56</f>
        <v>0</v>
      </c>
      <c r="O55" s="168" t="str">
        <f>'01-Mapa de riesgo-UO'!AG56</f>
        <v>ASESORES LEGALES
COLABORADORES DE APOYO</v>
      </c>
      <c r="P55" s="168" t="str">
        <f>'01-Mapa de riesgo-UO'!AL56</f>
        <v>Diaria</v>
      </c>
      <c r="Q55" s="168" t="str">
        <f>'01-Mapa de riesgo-UO'!AP56</f>
        <v>Preventivo</v>
      </c>
      <c r="R55" s="262" t="str">
        <f>'01-Mapa de riesgo-UO'!AR56</f>
        <v>FUERTE</v>
      </c>
      <c r="S55" s="326" t="s">
        <v>766</v>
      </c>
      <c r="T55" s="326"/>
      <c r="U55" s="168" t="str">
        <f>'01-Mapa de riesgo-UO'!AW56</f>
        <v>TRANSFERIR</v>
      </c>
      <c r="V55" s="168" t="str">
        <f>'01-Mapa de riesgo-UO'!AX56</f>
        <v>Sensibilización sobre los terminos legales establecidos para la publicación</v>
      </c>
      <c r="W55" s="128">
        <f>IF(U55="COMPARTIR",'01-Mapa de riesgo-UO'!BA32, IF(U55=0, 0,$I$6))</f>
        <v>0</v>
      </c>
      <c r="X55" s="175" t="s">
        <v>557</v>
      </c>
      <c r="Y55" s="175" t="s">
        <v>835</v>
      </c>
      <c r="Z55" s="175" t="s">
        <v>560</v>
      </c>
      <c r="AA55" s="175" t="s">
        <v>836</v>
      </c>
      <c r="AB55" s="251" t="s">
        <v>820</v>
      </c>
    </row>
    <row r="56" spans="1:28" s="191" customFormat="1" ht="63.75" customHeight="1" x14ac:dyDescent="0.2">
      <c r="A56" s="251"/>
      <c r="B56" s="262"/>
      <c r="C56" s="330"/>
      <c r="D56" s="262"/>
      <c r="E56" s="262"/>
      <c r="F56" s="262"/>
      <c r="G56" s="190">
        <f>'01-Mapa de riesgo-UO'!I57</f>
        <v>0</v>
      </c>
      <c r="H56" s="262"/>
      <c r="I56" s="262"/>
      <c r="J56" s="262"/>
      <c r="K56" s="334"/>
      <c r="L56" s="326"/>
      <c r="M56" s="168">
        <f>IF('01-Mapa de riesgo-UO'!S57="No existen", "No existe control para el riesgo",'01-Mapa de riesgo-UO'!W69)</f>
        <v>0</v>
      </c>
      <c r="N56" s="168">
        <f>'01-Mapa de riesgo-UO'!AB57</f>
        <v>0</v>
      </c>
      <c r="O56" s="168">
        <f>'01-Mapa de riesgo-UO'!AG57</f>
        <v>0</v>
      </c>
      <c r="P56" s="168">
        <f>'01-Mapa de riesgo-UO'!AL57</f>
        <v>0</v>
      </c>
      <c r="Q56" s="168">
        <f>'01-Mapa de riesgo-UO'!AP57</f>
        <v>0</v>
      </c>
      <c r="R56" s="262"/>
      <c r="S56" s="326"/>
      <c r="T56" s="326"/>
      <c r="U56" s="168">
        <f>'01-Mapa de riesgo-UO'!AW57</f>
        <v>0</v>
      </c>
      <c r="V56" s="168">
        <f>'01-Mapa de riesgo-UO'!AX57</f>
        <v>0</v>
      </c>
      <c r="W56" s="128">
        <f>IF(U56="COMPARTIR",'01-Mapa de riesgo-UO'!BA33, IF(U56=0, 0,$I$6))</f>
        <v>0</v>
      </c>
      <c r="X56" s="175"/>
      <c r="Y56" s="175"/>
      <c r="Z56" s="175"/>
      <c r="AA56" s="175"/>
      <c r="AB56" s="251"/>
    </row>
    <row r="57" spans="1:28" s="191" customFormat="1" ht="63.75" customHeight="1" x14ac:dyDescent="0.2">
      <c r="A57" s="251"/>
      <c r="B57" s="262"/>
      <c r="C57" s="330"/>
      <c r="D57" s="262"/>
      <c r="E57" s="262"/>
      <c r="F57" s="262"/>
      <c r="G57" s="190">
        <f>'01-Mapa de riesgo-UO'!I58</f>
        <v>0</v>
      </c>
      <c r="H57" s="262"/>
      <c r="I57" s="262"/>
      <c r="J57" s="262"/>
      <c r="K57" s="334"/>
      <c r="L57" s="326"/>
      <c r="M57" s="168">
        <f>IF('01-Mapa de riesgo-UO'!S58="No existen", "No existe control para el riesgo",'01-Mapa de riesgo-UO'!W70)</f>
        <v>0</v>
      </c>
      <c r="N57" s="168">
        <f>'01-Mapa de riesgo-UO'!AB58</f>
        <v>0</v>
      </c>
      <c r="O57" s="168">
        <f>'01-Mapa de riesgo-UO'!AG58</f>
        <v>0</v>
      </c>
      <c r="P57" s="168">
        <f>'01-Mapa de riesgo-UO'!AL58</f>
        <v>0</v>
      </c>
      <c r="Q57" s="168">
        <f>'01-Mapa de riesgo-UO'!AP58</f>
        <v>0</v>
      </c>
      <c r="R57" s="262"/>
      <c r="S57" s="326"/>
      <c r="T57" s="326"/>
      <c r="U57" s="168">
        <f>'01-Mapa de riesgo-UO'!AW58</f>
        <v>0</v>
      </c>
      <c r="V57" s="168">
        <f>'01-Mapa de riesgo-UO'!AX58</f>
        <v>0</v>
      </c>
      <c r="W57" s="128">
        <f>IF(U57="COMPARTIR",'01-Mapa de riesgo-UO'!BA34, IF(U57=0, 0,$I$6))</f>
        <v>0</v>
      </c>
      <c r="X57" s="175"/>
      <c r="Y57" s="175"/>
      <c r="Z57" s="175"/>
      <c r="AA57" s="175"/>
      <c r="AB57" s="251"/>
    </row>
    <row r="58" spans="1:28" s="191" customFormat="1" ht="63.75" customHeight="1" x14ac:dyDescent="0.2">
      <c r="A58" s="251">
        <v>17</v>
      </c>
      <c r="B58" s="262" t="str">
        <f>'01-Mapa de riesgo-UO'!D59</f>
        <v>CONTROL_SEGUIMIENTO</v>
      </c>
      <c r="C58" s="330" t="str">
        <f>+'01-Mapa de riesgo-UO'!F59</f>
        <v>SI</v>
      </c>
      <c r="D58" s="262" t="str">
        <f>'01-Mapa de riesgo-UO'!J59</f>
        <v>Corrupción</v>
      </c>
      <c r="E58" s="262" t="str">
        <f>'01-Mapa de riesgo-UO'!K59</f>
        <v>Favorecimiento en informes de auditoria o evaluación por intereses personales</v>
      </c>
      <c r="F58" s="262" t="str">
        <f>'01-Mapa de riesgo-UO'!L59</f>
        <v>Manipulación de informes de control interno, a través de la omisión de posibles actos de corrupción o irregularidades administrativas</v>
      </c>
      <c r="G58" s="190" t="str">
        <f>'01-Mapa de riesgo-UO'!I59</f>
        <v>Perdida de la objetividad e independencia en el ejercicio de auditoria (conflictos de interes)</v>
      </c>
      <c r="H58" s="262" t="str">
        <f>'01-Mapa de riesgo-UO'!M59</f>
        <v>Afectación del buen nombre y reconocimiento de la Universidad
Faltas disciplinarias para el personal de la Oficina de Control Interno
Pérdida de credibilidad de la Oficina de Control Interno</v>
      </c>
      <c r="I58" s="262" t="str">
        <f>'01-Mapa de riesgo-UO'!AT59</f>
        <v>LEVE</v>
      </c>
      <c r="J58" s="262" t="str">
        <f>'01-Mapa de riesgo-UO'!AU59</f>
        <v>No. De  investigaciones al personal de control interno derivadas de hechos de corrupción</v>
      </c>
      <c r="K58" s="334">
        <v>0</v>
      </c>
      <c r="L58" s="326" t="s">
        <v>767</v>
      </c>
      <c r="M58" s="168">
        <f>IF('01-Mapa de riesgo-UO'!S59="No existen", "No existe control para el riesgo",'01-Mapa de riesgo-UO'!W71)</f>
        <v>0</v>
      </c>
      <c r="N58" s="168">
        <f>'01-Mapa de riesgo-UO'!AB59</f>
        <v>0</v>
      </c>
      <c r="O58" s="168" t="str">
        <f>'01-Mapa de riesgo-UO'!AG59</f>
        <v>Jefe de Control Interno</v>
      </c>
      <c r="P58" s="168" t="str">
        <f>'01-Mapa de riesgo-UO'!AL59</f>
        <v>Mensual</v>
      </c>
      <c r="Q58" s="168" t="str">
        <f>'01-Mapa de riesgo-UO'!AP59</f>
        <v>Preventivo</v>
      </c>
      <c r="R58" s="262" t="str">
        <f>'01-Mapa de riesgo-UO'!AR59</f>
        <v>ACEPTABLE</v>
      </c>
      <c r="S58" s="326" t="s">
        <v>768</v>
      </c>
      <c r="T58" s="326"/>
      <c r="U58" s="168" t="str">
        <f>'01-Mapa de riesgo-UO'!AW59</f>
        <v>ASUMIR</v>
      </c>
      <c r="V58" s="168">
        <f>'01-Mapa de riesgo-UO'!AX59</f>
        <v>0</v>
      </c>
      <c r="W58" s="128">
        <f>IF(U58="COMPARTIR",'01-Mapa de riesgo-UO'!BA35, IF(U58=0, 0,$I$6))</f>
        <v>0</v>
      </c>
      <c r="X58" s="173"/>
      <c r="Y58" s="173"/>
      <c r="Z58" s="173"/>
      <c r="AA58" s="173"/>
      <c r="AB58" s="251" t="s">
        <v>826</v>
      </c>
    </row>
    <row r="59" spans="1:28" s="191" customFormat="1" ht="63.75" customHeight="1" x14ac:dyDescent="0.2">
      <c r="A59" s="251"/>
      <c r="B59" s="262"/>
      <c r="C59" s="330"/>
      <c r="D59" s="262"/>
      <c r="E59" s="262"/>
      <c r="F59" s="262"/>
      <c r="G59" s="190" t="str">
        <f>'01-Mapa de riesgo-UO'!I60</f>
        <v>Presión externa  al personal de control interno para favorecer a terceros</v>
      </c>
      <c r="H59" s="262"/>
      <c r="I59" s="262"/>
      <c r="J59" s="262"/>
      <c r="K59" s="334"/>
      <c r="L59" s="326"/>
      <c r="M59" s="168">
        <f>IF('01-Mapa de riesgo-UO'!S60="No existen", "No existe control para el riesgo",'01-Mapa de riesgo-UO'!W72)</f>
        <v>0</v>
      </c>
      <c r="N59" s="168">
        <f>'01-Mapa de riesgo-UO'!AB60</f>
        <v>0</v>
      </c>
      <c r="O59" s="168" t="str">
        <f>'01-Mapa de riesgo-UO'!AG60</f>
        <v>Jefe de Control Interno
Profesional Especializado Profesional I
Asistencial V</v>
      </c>
      <c r="P59" s="168" t="str">
        <f>'01-Mapa de riesgo-UO'!AL60</f>
        <v>Mensual</v>
      </c>
      <c r="Q59" s="168" t="str">
        <f>'01-Mapa de riesgo-UO'!AP60</f>
        <v>Preventivo</v>
      </c>
      <c r="R59" s="262"/>
      <c r="S59" s="326" t="s">
        <v>769</v>
      </c>
      <c r="T59" s="326"/>
      <c r="U59" s="168" t="str">
        <f>'01-Mapa de riesgo-UO'!AW60</f>
        <v>ASUMIR</v>
      </c>
      <c r="V59" s="168">
        <f>'01-Mapa de riesgo-UO'!AX60</f>
        <v>0</v>
      </c>
      <c r="W59" s="128">
        <f>IF(U59="COMPARTIR",'01-Mapa de riesgo-UO'!BA36, IF(U59=0, 0,$I$6))</f>
        <v>0</v>
      </c>
      <c r="X59" s="173"/>
      <c r="Y59" s="173"/>
      <c r="Z59" s="173"/>
      <c r="AA59" s="173"/>
      <c r="AB59" s="251"/>
    </row>
    <row r="60" spans="1:28" s="191" customFormat="1" ht="63.75" customHeight="1" x14ac:dyDescent="0.2">
      <c r="A60" s="251"/>
      <c r="B60" s="262"/>
      <c r="C60" s="330"/>
      <c r="D60" s="262"/>
      <c r="E60" s="262"/>
      <c r="F60" s="262"/>
      <c r="G60" s="190" t="str">
        <f>'01-Mapa de riesgo-UO'!I61</f>
        <v>Personal no competente en el ejercicio de auditoria</v>
      </c>
      <c r="H60" s="262"/>
      <c r="I60" s="262"/>
      <c r="J60" s="262"/>
      <c r="K60" s="334"/>
      <c r="L60" s="326"/>
      <c r="M60" s="168">
        <f>IF('01-Mapa de riesgo-UO'!S61="No existen", "No existe control para el riesgo",'01-Mapa de riesgo-UO'!W73)</f>
        <v>0</v>
      </c>
      <c r="N60" s="168">
        <f>'01-Mapa de riesgo-UO'!AB61</f>
        <v>0</v>
      </c>
      <c r="O60" s="168">
        <f>'01-Mapa de riesgo-UO'!AG61</f>
        <v>0</v>
      </c>
      <c r="P60" s="168">
        <f>'01-Mapa de riesgo-UO'!AL61</f>
        <v>0</v>
      </c>
      <c r="Q60" s="168">
        <f>'01-Mapa de riesgo-UO'!AP61</f>
        <v>0</v>
      </c>
      <c r="R60" s="262"/>
      <c r="S60" s="326"/>
      <c r="T60" s="326"/>
      <c r="U60" s="168" t="str">
        <f>'01-Mapa de riesgo-UO'!AW61</f>
        <v>ASUMIR</v>
      </c>
      <c r="V60" s="168">
        <f>'01-Mapa de riesgo-UO'!AX61</f>
        <v>0</v>
      </c>
      <c r="W60" s="128">
        <f>IF(U60="COMPARTIR",'01-Mapa de riesgo-UO'!BA37, IF(U60=0, 0,$I$6))</f>
        <v>0</v>
      </c>
      <c r="X60" s="173"/>
      <c r="Y60" s="173"/>
      <c r="Z60" s="173"/>
      <c r="AA60" s="173"/>
      <c r="AB60" s="251"/>
    </row>
    <row r="61" spans="1:28" s="191" customFormat="1" ht="63.75" customHeight="1" x14ac:dyDescent="0.2">
      <c r="A61" s="251">
        <v>18</v>
      </c>
      <c r="B61" s="262" t="str">
        <f>'01-Mapa de riesgo-UO'!D62</f>
        <v>DIRECCIONAMIENTO_INSTITUCIONAL</v>
      </c>
      <c r="C61" s="330" t="str">
        <f>+'01-Mapa de riesgo-UO'!F62</f>
        <v>SI</v>
      </c>
      <c r="D61" s="262" t="str">
        <f>'01-Mapa de riesgo-UO'!J62</f>
        <v>Estratégico</v>
      </c>
      <c r="E61" s="262" t="str">
        <f>'01-Mapa de riesgo-UO'!K62</f>
        <v>No cumplimiento del Proyecto Educativo Institucional y las orientaciones institucionales para la renovación curricular.</v>
      </c>
      <c r="F61" s="262" t="str">
        <f>'01-Mapa de riesgo-UO'!L62</f>
        <v>Que el Proyecto Educativo Institucional- PEI y, los documentos institucionales para la renovaicón curricular se queden como un documento escrito y no se haga realidad.</v>
      </c>
      <c r="G61" s="190" t="str">
        <f>'01-Mapa de riesgo-UO'!I62</f>
        <v>Incumplimiento de las normas que reglamentan el PEI como carta de navegación académica y, las orientaciones institucionales para el diseño y renovación curricular de los programas académicos en la Universidad.</v>
      </c>
      <c r="H61" s="262" t="str">
        <f>'01-Mapa de riesgo-UO'!M62</f>
        <v>Currículos desactualizados que no responden a los lineamientos institucionales, a las necesidades del contexto y, los desarrollos científicos de las disciplinas.
Estudiantes con bajas competencias en formación humana, pensamiento crítico, ciudadanía y democracia y, compromiso con la sostenibilidad ambiental.
Egresados sin la identidad institucional de la UTP</v>
      </c>
      <c r="I61" s="262" t="str">
        <f>'01-Mapa de riesgo-UO'!AT62</f>
        <v>MODERADO</v>
      </c>
      <c r="J61" s="262" t="str">
        <f>'01-Mapa de riesgo-UO'!AU62</f>
        <v># de programas académicos con currículos actualizados/ Meta propuesta de programas académicos con currículos actualizados</v>
      </c>
      <c r="K61" s="338">
        <v>1.0900000000000001</v>
      </c>
      <c r="L61" s="326" t="s">
        <v>776</v>
      </c>
      <c r="M61" s="168">
        <f>IF('01-Mapa de riesgo-UO'!S62="No existen", "No existe control para el riesgo",'01-Mapa de riesgo-UO'!W74)</f>
        <v>0</v>
      </c>
      <c r="N61" s="168">
        <f>'01-Mapa de riesgo-UO'!AB62</f>
        <v>0</v>
      </c>
      <c r="O61" s="168" t="str">
        <f>'01-Mapa de riesgo-UO'!AG62</f>
        <v>Contratista:</v>
      </c>
      <c r="P61" s="168" t="str">
        <f>'01-Mapa de riesgo-UO'!AL62</f>
        <v>Anual</v>
      </c>
      <c r="Q61" s="168" t="str">
        <f>'01-Mapa de riesgo-UO'!AP62</f>
        <v>Preventivo</v>
      </c>
      <c r="R61" s="262" t="str">
        <f>'01-Mapa de riesgo-UO'!AR62</f>
        <v>ACEPTABLE</v>
      </c>
      <c r="S61" s="341" t="s">
        <v>777</v>
      </c>
      <c r="T61" s="341"/>
      <c r="U61" s="168" t="str">
        <f>'01-Mapa de riesgo-UO'!AW62</f>
        <v>COMPARTIR</v>
      </c>
      <c r="V61" s="168" t="str">
        <f>'01-Mapa de riesgo-UO'!AX62</f>
        <v>Renovación curricular</v>
      </c>
      <c r="W61" s="128">
        <f>IF(U61="COMPARTIR",'01-Mapa de riesgo-UO'!BA29, IF(U61=0, 0,$I$6))</f>
        <v>0</v>
      </c>
      <c r="X61" s="175" t="s">
        <v>271</v>
      </c>
      <c r="Y61" s="176" t="s">
        <v>837</v>
      </c>
      <c r="Z61" s="175" t="s">
        <v>558</v>
      </c>
      <c r="AA61" s="175"/>
      <c r="AB61" s="251" t="s">
        <v>826</v>
      </c>
    </row>
    <row r="62" spans="1:28" s="191" customFormat="1" ht="63.75" customHeight="1" x14ac:dyDescent="0.2">
      <c r="A62" s="251"/>
      <c r="B62" s="262"/>
      <c r="C62" s="330"/>
      <c r="D62" s="262"/>
      <c r="E62" s="262"/>
      <c r="F62" s="262"/>
      <c r="G62" s="190" t="str">
        <f>'01-Mapa de riesgo-UO'!I63</f>
        <v>Que la comunidad educativa no entienda como pueden aplicar en los programas académicos y en las prácticas educativas los lineamientos expuestos en el PEI y las orientaciones institucionales para la renovación curricular, esto debido a la baja formación de los docentes en temas curriculares, en pedagogía y en didáctica.</v>
      </c>
      <c r="H62" s="262"/>
      <c r="I62" s="262"/>
      <c r="J62" s="262"/>
      <c r="K62" s="334"/>
      <c r="L62" s="326"/>
      <c r="M62" s="168">
        <f>IF('01-Mapa de riesgo-UO'!S63="No existen", "No existe control para el riesgo",'01-Mapa de riesgo-UO'!W75)</f>
        <v>0</v>
      </c>
      <c r="N62" s="168">
        <f>'01-Mapa de riesgo-UO'!AB63</f>
        <v>0</v>
      </c>
      <c r="O62" s="168" t="str">
        <f>'01-Mapa de riesgo-UO'!AG63</f>
        <v>Contratista:</v>
      </c>
      <c r="P62" s="168" t="str">
        <f>'01-Mapa de riesgo-UO'!AL63</f>
        <v>Anual</v>
      </c>
      <c r="Q62" s="168" t="str">
        <f>'01-Mapa de riesgo-UO'!AP63</f>
        <v>Preventivo</v>
      </c>
      <c r="R62" s="262"/>
      <c r="S62" s="341" t="s">
        <v>778</v>
      </c>
      <c r="T62" s="341"/>
      <c r="U62" s="168" t="str">
        <f>'01-Mapa de riesgo-UO'!AW63</f>
        <v>COMPARTIR</v>
      </c>
      <c r="V62" s="168" t="str">
        <f>'01-Mapa de riesgo-UO'!AX63</f>
        <v>Renovación curricular</v>
      </c>
      <c r="W62" s="128">
        <f>IF(U62="COMPARTIR",'01-Mapa de riesgo-UO'!BA30, IF(U62=0, 0,$I$6))</f>
        <v>0</v>
      </c>
      <c r="X62" s="175"/>
      <c r="Y62" s="175"/>
      <c r="Z62" s="175"/>
      <c r="AA62" s="175"/>
      <c r="AB62" s="251"/>
    </row>
    <row r="63" spans="1:28" s="191" customFormat="1" ht="63.75" customHeight="1" x14ac:dyDescent="0.2">
      <c r="A63" s="251"/>
      <c r="B63" s="262"/>
      <c r="C63" s="330"/>
      <c r="D63" s="262"/>
      <c r="E63" s="262"/>
      <c r="F63" s="262"/>
      <c r="G63" s="190" t="str">
        <f>'01-Mapa de riesgo-UO'!I64</f>
        <v>Que la comunidad educativa no entienda como pueden aplicar en los programas académicos y en las prácticas educativas los lineamientos expuestos en el PEI y las orientaciones institucionales para la renovación curricular, esto debido a la baja formación de los docentes en temas curriculares, en pedagogía y en didáctica.</v>
      </c>
      <c r="H63" s="262"/>
      <c r="I63" s="262"/>
      <c r="J63" s="262"/>
      <c r="K63" s="334"/>
      <c r="L63" s="326"/>
      <c r="M63" s="168">
        <f>IF('01-Mapa de riesgo-UO'!S64="No existen", "No existe control para el riesgo",'01-Mapa de riesgo-UO'!W76)</f>
        <v>0</v>
      </c>
      <c r="N63" s="168">
        <f>'01-Mapa de riesgo-UO'!AB64</f>
        <v>0</v>
      </c>
      <c r="O63" s="168">
        <f>'01-Mapa de riesgo-UO'!AG64</f>
        <v>0</v>
      </c>
      <c r="P63" s="168">
        <f>'01-Mapa de riesgo-UO'!AL64</f>
        <v>0</v>
      </c>
      <c r="Q63" s="168">
        <f>'01-Mapa de riesgo-UO'!AP64</f>
        <v>0</v>
      </c>
      <c r="R63" s="262"/>
      <c r="S63" s="326"/>
      <c r="T63" s="326"/>
      <c r="U63" s="168"/>
      <c r="V63" s="168">
        <f>'01-Mapa de riesgo-UO'!AX64</f>
        <v>0</v>
      </c>
      <c r="W63" s="128">
        <f>IF(U63="COMPARTIR",'01-Mapa de riesgo-UO'!BA31, IF(U63=0, 0,$I$6))</f>
        <v>0</v>
      </c>
      <c r="X63" s="175"/>
      <c r="Y63" s="175"/>
      <c r="Z63" s="175"/>
      <c r="AA63" s="175"/>
      <c r="AB63" s="251"/>
    </row>
    <row r="64" spans="1:28" s="191" customFormat="1" ht="63.75" customHeight="1" x14ac:dyDescent="0.2">
      <c r="A64" s="251">
        <v>19</v>
      </c>
      <c r="B64" s="262" t="str">
        <f>'01-Mapa de riesgo-UO'!D65</f>
        <v>DOCENCIA</v>
      </c>
      <c r="C64" s="330" t="str">
        <f>+'01-Mapa de riesgo-UO'!F65</f>
        <v>SI</v>
      </c>
      <c r="D64" s="262" t="str">
        <f>'01-Mapa de riesgo-UO'!J65</f>
        <v>Corrupción</v>
      </c>
      <c r="E64" s="262" t="str">
        <f>'01-Mapa de riesgo-UO'!K65</f>
        <v>Error en la expedición de certificados de estudios que solicitan los estudiantes con información especial</v>
      </c>
      <c r="F64" s="262" t="str">
        <f>'01-Mapa de riesgo-UO'!L65</f>
        <v>Omisión, inexactitud o adulteración  de información en los certificados de estudios con información especial expedidos por la Universidad</v>
      </c>
      <c r="G64" s="190" t="str">
        <f>'01-Mapa de riesgo-UO'!I65</f>
        <v>1. Fallas en el sistema de información</v>
      </c>
      <c r="H64" s="262" t="str">
        <f>'01-Mapa de riesgo-UO'!M65</f>
        <v>1. Expedición de certificados de estudios fuera de los lineamientos establecidos en normas internas vigente
2. . Estudiante certificado con información que no corresponde a su historial académico
3. Expedición de certificados que no son competencia de Admisiones, Registro y Control Académico 
4. Afectación del buen nombre de la Universidad y la credibilidad de la Dependencia</v>
      </c>
      <c r="I64" s="262" t="str">
        <f>'01-Mapa de riesgo-UO'!AT65</f>
        <v>LEVE</v>
      </c>
      <c r="J64" s="262" t="str">
        <f>'01-Mapa de riesgo-UO'!AU65</f>
        <v>No. De hallazgos en la revisión</v>
      </c>
      <c r="K64" s="304">
        <v>0</v>
      </c>
      <c r="L64" s="307" t="s">
        <v>754</v>
      </c>
      <c r="M64" s="168">
        <f>IF('01-Mapa de riesgo-UO'!S65="No existen", "No existe control para el riesgo",'01-Mapa de riesgo-UO'!W77)</f>
        <v>0</v>
      </c>
      <c r="N64" s="168">
        <f>'01-Mapa de riesgo-UO'!AB65</f>
        <v>0</v>
      </c>
      <c r="O64" s="168" t="str">
        <f>'01-Mapa de riesgo-UO'!AG65</f>
        <v xml:space="preserve">
Asistencial III - Certificados</v>
      </c>
      <c r="P64" s="168" t="str">
        <f>'01-Mapa de riesgo-UO'!AL65</f>
        <v>Trimestral</v>
      </c>
      <c r="Q64" s="168" t="str">
        <f>'01-Mapa de riesgo-UO'!AP65</f>
        <v>Preventivo</v>
      </c>
      <c r="R64" s="262" t="str">
        <f>'01-Mapa de riesgo-UO'!AR65</f>
        <v>FUERTE</v>
      </c>
      <c r="S64" s="308" t="s">
        <v>755</v>
      </c>
      <c r="T64" s="309"/>
      <c r="U64" s="168" t="str">
        <f>'01-Mapa de riesgo-UO'!AW65</f>
        <v>ASUMIR</v>
      </c>
      <c r="V64" s="168">
        <f>'01-Mapa de riesgo-UO'!AX65</f>
        <v>0</v>
      </c>
      <c r="W64" s="128">
        <f>IF(U64="COMPARTIR",'01-Mapa de riesgo-UO'!BA11, IF(U64=0, 0,$I$6))</f>
        <v>0</v>
      </c>
      <c r="X64" s="173"/>
      <c r="Y64" s="173"/>
      <c r="Z64" s="173"/>
      <c r="AA64" s="173"/>
      <c r="AB64" s="251" t="s">
        <v>826</v>
      </c>
    </row>
    <row r="65" spans="1:28" s="191" customFormat="1" ht="63.75" customHeight="1" x14ac:dyDescent="0.2">
      <c r="A65" s="251"/>
      <c r="B65" s="262"/>
      <c r="C65" s="330"/>
      <c r="D65" s="262"/>
      <c r="E65" s="262"/>
      <c r="F65" s="262"/>
      <c r="G65" s="190" t="str">
        <f>'01-Mapa de riesgo-UO'!I66</f>
        <v>2. Generación de certificados manuales</v>
      </c>
      <c r="H65" s="262"/>
      <c r="I65" s="262"/>
      <c r="J65" s="262"/>
      <c r="K65" s="305"/>
      <c r="L65" s="305"/>
      <c r="M65" s="168">
        <f>IF('01-Mapa de riesgo-UO'!S66="No existen", "No existe control para el riesgo",'01-Mapa de riesgo-UO'!W78)</f>
        <v>0</v>
      </c>
      <c r="N65" s="168">
        <f>'01-Mapa de riesgo-UO'!AB66</f>
        <v>0</v>
      </c>
      <c r="O65" s="168" t="str">
        <f>'01-Mapa de riesgo-UO'!AG66</f>
        <v>Director Administrativo grado 17
Asistencial III - Pregrado y Posgrado
Técnico 18
Asistencial III - Certificados</v>
      </c>
      <c r="P65" s="168" t="str">
        <f>'01-Mapa de riesgo-UO'!AL66</f>
        <v>Trimestral</v>
      </c>
      <c r="Q65" s="168" t="str">
        <f>'01-Mapa de riesgo-UO'!AP66</f>
        <v>Preventivo</v>
      </c>
      <c r="R65" s="262"/>
      <c r="S65" s="308" t="s">
        <v>756</v>
      </c>
      <c r="T65" s="309"/>
      <c r="U65" s="168" t="str">
        <f>'01-Mapa de riesgo-UO'!AW66</f>
        <v>ASUMIR</v>
      </c>
      <c r="V65" s="168">
        <f>'01-Mapa de riesgo-UO'!AX66</f>
        <v>0</v>
      </c>
      <c r="W65" s="128">
        <f>IF(U65="COMPARTIR",'01-Mapa de riesgo-UO'!BA12, IF(U65=0, 0,$I$6))</f>
        <v>0</v>
      </c>
      <c r="X65" s="173"/>
      <c r="Y65" s="173"/>
      <c r="Z65" s="173"/>
      <c r="AA65" s="173"/>
      <c r="AB65" s="251"/>
    </row>
    <row r="66" spans="1:28" s="191" customFormat="1" ht="63.75" customHeight="1" x14ac:dyDescent="0.2">
      <c r="A66" s="251"/>
      <c r="B66" s="262"/>
      <c r="C66" s="330"/>
      <c r="D66" s="262"/>
      <c r="E66" s="262"/>
      <c r="F66" s="262"/>
      <c r="G66" s="190">
        <f>'01-Mapa de riesgo-UO'!I67</f>
        <v>0</v>
      </c>
      <c r="H66" s="262"/>
      <c r="I66" s="262"/>
      <c r="J66" s="262"/>
      <c r="K66" s="306"/>
      <c r="L66" s="306"/>
      <c r="M66" s="168">
        <f>IF('01-Mapa de riesgo-UO'!S67="No existen", "No existe control para el riesgo",'01-Mapa de riesgo-UO'!W79)</f>
        <v>0</v>
      </c>
      <c r="N66" s="168">
        <f>'01-Mapa de riesgo-UO'!AB67</f>
        <v>0</v>
      </c>
      <c r="O66" s="168" t="str">
        <f>'01-Mapa de riesgo-UO'!AG67</f>
        <v>Director Administrativo grado 17
Asistencial III - Certificados</v>
      </c>
      <c r="P66" s="168" t="str">
        <f>'01-Mapa de riesgo-UO'!AL67</f>
        <v>Trimestral</v>
      </c>
      <c r="Q66" s="168" t="str">
        <f>'01-Mapa de riesgo-UO'!AP67</f>
        <v>Preventivo</v>
      </c>
      <c r="R66" s="262"/>
      <c r="S66" s="308" t="s">
        <v>757</v>
      </c>
      <c r="T66" s="309"/>
      <c r="U66" s="168" t="str">
        <f>'01-Mapa de riesgo-UO'!AW67</f>
        <v>ASUMIR</v>
      </c>
      <c r="V66" s="168">
        <f>'01-Mapa de riesgo-UO'!AX67</f>
        <v>0</v>
      </c>
      <c r="W66" s="128">
        <f>IF(U66="COMPARTIR",'01-Mapa de riesgo-UO'!BA13, IF(U66=0, 0,$I$6))</f>
        <v>0</v>
      </c>
      <c r="X66" s="173"/>
      <c r="Y66" s="173"/>
      <c r="Z66" s="173"/>
      <c r="AA66" s="173"/>
      <c r="AB66" s="251"/>
    </row>
    <row r="67" spans="1:28" s="132" customFormat="1" ht="45.75" hidden="1" customHeight="1" x14ac:dyDescent="0.2">
      <c r="R67" s="137"/>
      <c r="W67" s="138"/>
    </row>
    <row r="68" spans="1:28" s="132" customFormat="1" ht="45.75" hidden="1" customHeight="1" x14ac:dyDescent="0.2">
      <c r="R68" s="137"/>
      <c r="W68" s="138"/>
    </row>
    <row r="69" spans="1:28" s="132" customFormat="1" ht="45.75" hidden="1" customHeight="1" x14ac:dyDescent="0.2">
      <c r="R69" s="137"/>
      <c r="W69" s="138"/>
    </row>
    <row r="70" spans="1:28" s="132" customFormat="1" ht="45.75" hidden="1" customHeight="1" x14ac:dyDescent="0.2">
      <c r="R70" s="137"/>
      <c r="W70" s="138"/>
    </row>
    <row r="71" spans="1:28" s="132" customFormat="1" ht="45.75" hidden="1" customHeight="1" x14ac:dyDescent="0.2">
      <c r="R71" s="137"/>
      <c r="W71" s="138"/>
    </row>
    <row r="72" spans="1:28" s="132" customFormat="1" ht="45.75" hidden="1" customHeight="1" x14ac:dyDescent="0.2">
      <c r="R72" s="137"/>
      <c r="W72" s="138"/>
    </row>
    <row r="73" spans="1:28" s="139" customFormat="1" ht="45.75" hidden="1" customHeight="1" x14ac:dyDescent="0.2">
      <c r="W73" s="140" t="s">
        <v>89</v>
      </c>
      <c r="X73" s="139" t="s">
        <v>92</v>
      </c>
      <c r="Y73" s="139" t="s">
        <v>90</v>
      </c>
      <c r="Z73" s="139" t="s">
        <v>93</v>
      </c>
      <c r="AA73" s="139" t="s">
        <v>91</v>
      </c>
    </row>
    <row r="74" spans="1:28" s="132" customFormat="1" ht="45.75" hidden="1" customHeight="1" x14ac:dyDescent="0.2">
      <c r="W74" s="138"/>
      <c r="X74" s="132" t="s">
        <v>557</v>
      </c>
      <c r="Y74" s="132" t="s">
        <v>557</v>
      </c>
      <c r="Z74" s="132" t="s">
        <v>557</v>
      </c>
      <c r="AA74" s="132" t="s">
        <v>557</v>
      </c>
    </row>
    <row r="75" spans="1:28" s="132" customFormat="1" ht="45.75" hidden="1" customHeight="1" x14ac:dyDescent="0.2">
      <c r="W75" s="138"/>
      <c r="X75" s="132" t="s">
        <v>271</v>
      </c>
      <c r="Y75" s="132" t="s">
        <v>271</v>
      </c>
      <c r="Z75" s="132" t="s">
        <v>271</v>
      </c>
      <c r="AA75" s="132" t="s">
        <v>271</v>
      </c>
    </row>
    <row r="76" spans="1:28" s="132" customFormat="1" ht="45.75" hidden="1" customHeight="1" x14ac:dyDescent="0.2">
      <c r="G76" s="132" t="s">
        <v>88</v>
      </c>
      <c r="H76" s="132" t="s">
        <v>87</v>
      </c>
      <c r="I76" s="132" t="s">
        <v>86</v>
      </c>
      <c r="W76" s="138"/>
      <c r="X76" s="132" t="s">
        <v>272</v>
      </c>
      <c r="Y76" s="132" t="s">
        <v>272</v>
      </c>
      <c r="Z76" s="132" t="s">
        <v>272</v>
      </c>
      <c r="AA76" s="132" t="s">
        <v>272</v>
      </c>
    </row>
    <row r="77" spans="1:28" s="132" customFormat="1" ht="45.75" hidden="1" customHeight="1" x14ac:dyDescent="0.2">
      <c r="G77" s="132" t="s">
        <v>264</v>
      </c>
      <c r="H77" s="132" t="s">
        <v>264</v>
      </c>
      <c r="I77" s="132" t="s">
        <v>266</v>
      </c>
      <c r="W77" s="138"/>
    </row>
    <row r="78" spans="1:28" s="132" customFormat="1" ht="45.75" hidden="1" customHeight="1" x14ac:dyDescent="0.2">
      <c r="H78" s="132" t="s">
        <v>265</v>
      </c>
      <c r="I78" s="132" t="s">
        <v>267</v>
      </c>
      <c r="W78" s="138"/>
    </row>
    <row r="79" spans="1:28" s="132" customFormat="1" ht="45.75" customHeight="1" x14ac:dyDescent="0.2">
      <c r="W79" s="138"/>
    </row>
    <row r="80" spans="1:28" s="132" customFormat="1" ht="45.75" customHeight="1" x14ac:dyDescent="0.2">
      <c r="W80" s="138"/>
    </row>
    <row r="81" spans="23:25" s="132" customFormat="1" ht="45.75" customHeight="1" x14ac:dyDescent="0.2">
      <c r="W81" s="138" t="s">
        <v>271</v>
      </c>
      <c r="X81" s="132" t="s">
        <v>272</v>
      </c>
      <c r="Y81" s="132" t="s">
        <v>557</v>
      </c>
    </row>
    <row r="82" spans="23:25" s="132" customFormat="1" ht="45.75" customHeight="1" x14ac:dyDescent="0.2">
      <c r="W82" s="138" t="s">
        <v>558</v>
      </c>
      <c r="X82" s="132" t="s">
        <v>559</v>
      </c>
      <c r="Y82" s="132" t="s">
        <v>560</v>
      </c>
    </row>
    <row r="83" spans="23:25" s="132" customFormat="1" ht="45.75" customHeight="1" x14ac:dyDescent="0.2">
      <c r="W83" s="138"/>
      <c r="Y83" s="132" t="s">
        <v>561</v>
      </c>
    </row>
    <row r="84" spans="23:25" s="132" customFormat="1" ht="45.75" customHeight="1" x14ac:dyDescent="0.2">
      <c r="W84" s="138"/>
    </row>
    <row r="85" spans="23:25" s="132" customFormat="1" ht="45.75" customHeight="1" x14ac:dyDescent="0.2">
      <c r="W85" s="138"/>
    </row>
    <row r="86" spans="23:25" s="132" customFormat="1" ht="45.75" customHeight="1" x14ac:dyDescent="0.2">
      <c r="W86" s="138"/>
    </row>
    <row r="87" spans="23:25" s="132" customFormat="1" ht="45.75" customHeight="1" x14ac:dyDescent="0.2">
      <c r="W87" s="138"/>
    </row>
    <row r="88" spans="23:25" s="132" customFormat="1" ht="45.75" customHeight="1" x14ac:dyDescent="0.2">
      <c r="W88" s="138"/>
    </row>
    <row r="89" spans="23:25" s="132" customFormat="1" ht="45.75" customHeight="1" x14ac:dyDescent="0.2">
      <c r="W89" s="138"/>
    </row>
  </sheetData>
  <sheetProtection algorithmName="SHA-512" hashValue="PCJPVG3OKE2C1x5+SC53BPvbVKJqH4P60u7vzf4qMEVkp1rM30BxHoWXUZrE4n7LXJivf6plhlSmKQvBaihULA==" saltValue="BLpcPJm4jo9TpNyWTkNAOg==" spinCount="100000" sheet="1" objects="1" scenarios="1" selectLockedCells="1" selectUnlockedCells="1"/>
  <autoFilter ref="A9:AC66" xr:uid="{00000000-0009-0000-0000-000002000000}">
    <filterColumn colId="2">
      <filters>
        <filter val="SI"/>
      </filters>
    </filterColumn>
    <filterColumn colId="18" showButton="0"/>
    <filterColumn colId="23" showButton="0"/>
    <filterColumn colId="25" showButton="0"/>
  </autoFilter>
  <dataConsolidate/>
  <mergeCells count="325">
    <mergeCell ref="AB46:AB48"/>
    <mergeCell ref="AB10:AB12"/>
    <mergeCell ref="S10:T10"/>
    <mergeCell ref="AB34:AB36"/>
    <mergeCell ref="S43:T43"/>
    <mergeCell ref="S44:T44"/>
    <mergeCell ref="S45:T45"/>
    <mergeCell ref="S40:T40"/>
    <mergeCell ref="S41:T41"/>
    <mergeCell ref="S42:T42"/>
    <mergeCell ref="S35:T35"/>
    <mergeCell ref="S36:T36"/>
    <mergeCell ref="AB37:AB39"/>
    <mergeCell ref="AB40:AB42"/>
    <mergeCell ref="AB22:AB24"/>
    <mergeCell ref="AB25:AB27"/>
    <mergeCell ref="AB28:AB30"/>
    <mergeCell ref="AB31:AB33"/>
    <mergeCell ref="AB43:AB45"/>
    <mergeCell ref="AB58:AB60"/>
    <mergeCell ref="AB61:AB63"/>
    <mergeCell ref="AB52:AB54"/>
    <mergeCell ref="S61:T61"/>
    <mergeCell ref="S62:T62"/>
    <mergeCell ref="S63:T63"/>
    <mergeCell ref="S57:T57"/>
    <mergeCell ref="S58:T58"/>
    <mergeCell ref="S59:T59"/>
    <mergeCell ref="S60:T60"/>
    <mergeCell ref="S56:T56"/>
    <mergeCell ref="S52:T52"/>
    <mergeCell ref="S53:T53"/>
    <mergeCell ref="S54:T54"/>
    <mergeCell ref="S55:T55"/>
    <mergeCell ref="AB55:AB57"/>
    <mergeCell ref="S51:T51"/>
    <mergeCell ref="S21:T21"/>
    <mergeCell ref="S28:T28"/>
    <mergeCell ref="S29:T29"/>
    <mergeCell ref="S30:T30"/>
    <mergeCell ref="S31:T31"/>
    <mergeCell ref="S32:T32"/>
    <mergeCell ref="S33:T33"/>
    <mergeCell ref="S25:T25"/>
    <mergeCell ref="S26:T26"/>
    <mergeCell ref="S27:T27"/>
    <mergeCell ref="S47:T47"/>
    <mergeCell ref="S48:T48"/>
    <mergeCell ref="S49:T49"/>
    <mergeCell ref="S50:T50"/>
    <mergeCell ref="S34:T34"/>
    <mergeCell ref="AB49:AB51"/>
    <mergeCell ref="S46:T46"/>
    <mergeCell ref="S19:T19"/>
    <mergeCell ref="S20:T20"/>
    <mergeCell ref="K55:K57"/>
    <mergeCell ref="L55:L57"/>
    <mergeCell ref="K58:K60"/>
    <mergeCell ref="L58:L60"/>
    <mergeCell ref="K61:K63"/>
    <mergeCell ref="L61:L63"/>
    <mergeCell ref="S22:T22"/>
    <mergeCell ref="S23:T23"/>
    <mergeCell ref="S24:T24"/>
    <mergeCell ref="S37:T37"/>
    <mergeCell ref="S38:T38"/>
    <mergeCell ref="S39:T39"/>
    <mergeCell ref="K52:K54"/>
    <mergeCell ref="L52:L54"/>
    <mergeCell ref="K43:K45"/>
    <mergeCell ref="L43:L45"/>
    <mergeCell ref="K46:K48"/>
    <mergeCell ref="L46:L48"/>
    <mergeCell ref="K49:K51"/>
    <mergeCell ref="L49:L51"/>
    <mergeCell ref="K19:K21"/>
    <mergeCell ref="L19:L21"/>
    <mergeCell ref="K22:K24"/>
    <mergeCell ref="L22:L24"/>
    <mergeCell ref="K37:K39"/>
    <mergeCell ref="J37:J39"/>
    <mergeCell ref="J40:J42"/>
    <mergeCell ref="J19:J21"/>
    <mergeCell ref="J22:J24"/>
    <mergeCell ref="K25:K27"/>
    <mergeCell ref="L25:L27"/>
    <mergeCell ref="K28:K30"/>
    <mergeCell ref="L28:L30"/>
    <mergeCell ref="J49:J51"/>
    <mergeCell ref="J52:J54"/>
    <mergeCell ref="J31:J33"/>
    <mergeCell ref="J34:J36"/>
    <mergeCell ref="J25:J27"/>
    <mergeCell ref="J28:J30"/>
    <mergeCell ref="K40:K42"/>
    <mergeCell ref="L40:L42"/>
    <mergeCell ref="I19:I21"/>
    <mergeCell ref="I22:I24"/>
    <mergeCell ref="I25:I27"/>
    <mergeCell ref="I28:I30"/>
    <mergeCell ref="H61:H63"/>
    <mergeCell ref="H64:H66"/>
    <mergeCell ref="H43:H45"/>
    <mergeCell ref="H46:H48"/>
    <mergeCell ref="H40:H42"/>
    <mergeCell ref="H49:H51"/>
    <mergeCell ref="H52:H54"/>
    <mergeCell ref="H55:H57"/>
    <mergeCell ref="H58:H60"/>
    <mergeCell ref="I58:I60"/>
    <mergeCell ref="I61:I63"/>
    <mergeCell ref="I52:I54"/>
    <mergeCell ref="I55:I57"/>
    <mergeCell ref="I37:I39"/>
    <mergeCell ref="I49:I51"/>
    <mergeCell ref="I43:I45"/>
    <mergeCell ref="I46:I48"/>
    <mergeCell ref="I40:I42"/>
    <mergeCell ref="H22:H24"/>
    <mergeCell ref="H25:H27"/>
    <mergeCell ref="F22:F24"/>
    <mergeCell ref="F25:F27"/>
    <mergeCell ref="F28:F30"/>
    <mergeCell ref="E52:E54"/>
    <mergeCell ref="E55:E57"/>
    <mergeCell ref="E58:E60"/>
    <mergeCell ref="E61:E63"/>
    <mergeCell ref="E64:E66"/>
    <mergeCell ref="E46:E48"/>
    <mergeCell ref="E49:E51"/>
    <mergeCell ref="E37:E39"/>
    <mergeCell ref="E40:E42"/>
    <mergeCell ref="E43:E45"/>
    <mergeCell ref="F52:F54"/>
    <mergeCell ref="F55:F57"/>
    <mergeCell ref="F58:F60"/>
    <mergeCell ref="F46:F48"/>
    <mergeCell ref="F49:F51"/>
    <mergeCell ref="F43:F45"/>
    <mergeCell ref="F34:F36"/>
    <mergeCell ref="F37:F39"/>
    <mergeCell ref="F40:F42"/>
    <mergeCell ref="F31:F33"/>
    <mergeCell ref="D34:D36"/>
    <mergeCell ref="D37:D39"/>
    <mergeCell ref="D40:D42"/>
    <mergeCell ref="E31:E33"/>
    <mergeCell ref="E34:E36"/>
    <mergeCell ref="E19:E21"/>
    <mergeCell ref="E22:E24"/>
    <mergeCell ref="E25:E27"/>
    <mergeCell ref="E28:E30"/>
    <mergeCell ref="D31:D33"/>
    <mergeCell ref="D19:D21"/>
    <mergeCell ref="D22:D24"/>
    <mergeCell ref="D25:D27"/>
    <mergeCell ref="D28:D30"/>
    <mergeCell ref="D64:D66"/>
    <mergeCell ref="D52:D54"/>
    <mergeCell ref="D46:D48"/>
    <mergeCell ref="D49:D51"/>
    <mergeCell ref="D43:D45"/>
    <mergeCell ref="D61:D63"/>
    <mergeCell ref="D55:D57"/>
    <mergeCell ref="D58:D60"/>
    <mergeCell ref="C52:C54"/>
    <mergeCell ref="C31:C33"/>
    <mergeCell ref="C34:C36"/>
    <mergeCell ref="C19:C21"/>
    <mergeCell ref="C22:C24"/>
    <mergeCell ref="C25:C27"/>
    <mergeCell ref="C28:C30"/>
    <mergeCell ref="C37:C39"/>
    <mergeCell ref="C43:C45"/>
    <mergeCell ref="C46:C48"/>
    <mergeCell ref="B64:B66"/>
    <mergeCell ref="B52:B54"/>
    <mergeCell ref="B40:B42"/>
    <mergeCell ref="B43:B45"/>
    <mergeCell ref="B46:B48"/>
    <mergeCell ref="B49:B51"/>
    <mergeCell ref="C55:C57"/>
    <mergeCell ref="C58:C60"/>
    <mergeCell ref="C61:C63"/>
    <mergeCell ref="C64:C66"/>
    <mergeCell ref="C40:C42"/>
    <mergeCell ref="B55:B57"/>
    <mergeCell ref="B58:B60"/>
    <mergeCell ref="B61:B63"/>
    <mergeCell ref="C49:C51"/>
    <mergeCell ref="A55:A57"/>
    <mergeCell ref="A58:A60"/>
    <mergeCell ref="A61:A63"/>
    <mergeCell ref="B19:B21"/>
    <mergeCell ref="B22:B24"/>
    <mergeCell ref="B25:B27"/>
    <mergeCell ref="B28:B30"/>
    <mergeCell ref="B31:B33"/>
    <mergeCell ref="B34:B36"/>
    <mergeCell ref="B37:B39"/>
    <mergeCell ref="A52:A54"/>
    <mergeCell ref="A43:A45"/>
    <mergeCell ref="A46:A48"/>
    <mergeCell ref="A49:A51"/>
    <mergeCell ref="A34:A36"/>
    <mergeCell ref="A37:A39"/>
    <mergeCell ref="A40:A42"/>
    <mergeCell ref="A22:A24"/>
    <mergeCell ref="A25:A27"/>
    <mergeCell ref="A28:A30"/>
    <mergeCell ref="A31:A33"/>
    <mergeCell ref="A19:A21"/>
    <mergeCell ref="H19:H21"/>
    <mergeCell ref="F19:F21"/>
    <mergeCell ref="E13:E15"/>
    <mergeCell ref="F13:F15"/>
    <mergeCell ref="H13:H15"/>
    <mergeCell ref="AB13:AB15"/>
    <mergeCell ref="B10:B12"/>
    <mergeCell ref="B13:B15"/>
    <mergeCell ref="B16:B18"/>
    <mergeCell ref="AB16:AB18"/>
    <mergeCell ref="AB19:AB21"/>
    <mergeCell ref="I16:I18"/>
    <mergeCell ref="J16:J18"/>
    <mergeCell ref="S16:T16"/>
    <mergeCell ref="S17:T17"/>
    <mergeCell ref="S18:T18"/>
    <mergeCell ref="S13:T13"/>
    <mergeCell ref="S14:T14"/>
    <mergeCell ref="S15:T15"/>
    <mergeCell ref="R13:R15"/>
    <mergeCell ref="R16:R18"/>
    <mergeCell ref="K13:K15"/>
    <mergeCell ref="L13:L15"/>
    <mergeCell ref="K16:K18"/>
    <mergeCell ref="X9:Y9"/>
    <mergeCell ref="L16:L18"/>
    <mergeCell ref="I10:I12"/>
    <mergeCell ref="J10:J12"/>
    <mergeCell ref="I13:I15"/>
    <mergeCell ref="J13:J15"/>
    <mergeCell ref="C16:C18"/>
    <mergeCell ref="D16:D18"/>
    <mergeCell ref="E16:E18"/>
    <mergeCell ref="F16:F18"/>
    <mergeCell ref="H16:H18"/>
    <mergeCell ref="C13:C15"/>
    <mergeCell ref="D13:D15"/>
    <mergeCell ref="E10:E12"/>
    <mergeCell ref="D10:D12"/>
    <mergeCell ref="C10:C12"/>
    <mergeCell ref="R10:R12"/>
    <mergeCell ref="L10:L12"/>
    <mergeCell ref="K10:K12"/>
    <mergeCell ref="H10:H12"/>
    <mergeCell ref="F10:F12"/>
    <mergeCell ref="S12:T12"/>
    <mergeCell ref="S11:T11"/>
    <mergeCell ref="J64:J66"/>
    <mergeCell ref="D2:Z2"/>
    <mergeCell ref="D3:Z3"/>
    <mergeCell ref="D4:Z4"/>
    <mergeCell ref="L6:M6"/>
    <mergeCell ref="U8:AA8"/>
    <mergeCell ref="A5:AB5"/>
    <mergeCell ref="A6:B6"/>
    <mergeCell ref="A7:AB7"/>
    <mergeCell ref="A8:A9"/>
    <mergeCell ref="B8:B9"/>
    <mergeCell ref="D8:H8"/>
    <mergeCell ref="N6:O6"/>
    <mergeCell ref="Z9:AA9"/>
    <mergeCell ref="D6:G6"/>
    <mergeCell ref="C8:C9"/>
    <mergeCell ref="A10:A12"/>
    <mergeCell ref="A13:A15"/>
    <mergeCell ref="A16:A18"/>
    <mergeCell ref="S9:T9"/>
    <mergeCell ref="I8:I9"/>
    <mergeCell ref="AB8:AB9"/>
    <mergeCell ref="J8:L8"/>
    <mergeCell ref="M8:T8"/>
    <mergeCell ref="R28:R30"/>
    <mergeCell ref="F61:F63"/>
    <mergeCell ref="H31:H33"/>
    <mergeCell ref="H34:H36"/>
    <mergeCell ref="H37:H39"/>
    <mergeCell ref="I31:I33"/>
    <mergeCell ref="I34:I36"/>
    <mergeCell ref="J46:J48"/>
    <mergeCell ref="J58:J60"/>
    <mergeCell ref="J61:J63"/>
    <mergeCell ref="H28:H30"/>
    <mergeCell ref="J43:J45"/>
    <mergeCell ref="J55:J57"/>
    <mergeCell ref="L37:L39"/>
    <mergeCell ref="K31:K33"/>
    <mergeCell ref="L31:L33"/>
    <mergeCell ref="K34:K36"/>
    <mergeCell ref="L34:L36"/>
    <mergeCell ref="AB64:AB66"/>
    <mergeCell ref="R19:R21"/>
    <mergeCell ref="R22:R24"/>
    <mergeCell ref="R25:R27"/>
    <mergeCell ref="A64:A66"/>
    <mergeCell ref="K64:K66"/>
    <mergeCell ref="L64:L66"/>
    <mergeCell ref="S64:T64"/>
    <mergeCell ref="S65:T65"/>
    <mergeCell ref="S66:T66"/>
    <mergeCell ref="R31:R33"/>
    <mergeCell ref="R34:R36"/>
    <mergeCell ref="R37:R39"/>
    <mergeCell ref="R40:R42"/>
    <mergeCell ref="R49:R51"/>
    <mergeCell ref="R43:R45"/>
    <mergeCell ref="R46:R48"/>
    <mergeCell ref="F64:F66"/>
    <mergeCell ref="I64:I66"/>
    <mergeCell ref="R52:R54"/>
    <mergeCell ref="R55:R57"/>
    <mergeCell ref="R58:R60"/>
    <mergeCell ref="R61:R63"/>
    <mergeCell ref="R64:R66"/>
  </mergeCells>
  <phoneticPr fontId="2" type="noConversion"/>
  <conditionalFormatting sqref="I10:I66">
    <cfRule type="cellIs" dxfId="158" priority="633" stopIfTrue="1" operator="equal">
      <formula>1</formula>
    </cfRule>
    <cfRule type="cellIs" dxfId="157" priority="634" stopIfTrue="1" operator="between">
      <formula>1.9</formula>
      <formula>3.1</formula>
    </cfRule>
    <cfRule type="cellIs" dxfId="156" priority="635" stopIfTrue="1" operator="equal">
      <formula>4</formula>
    </cfRule>
  </conditionalFormatting>
  <conditionalFormatting sqref="I10:I66">
    <cfRule type="cellIs" dxfId="155" priority="624" operator="equal">
      <formula>"LEVE"</formula>
    </cfRule>
    <cfRule type="cellIs" dxfId="154" priority="625" operator="equal">
      <formula>"MODERADO"</formula>
    </cfRule>
    <cfRule type="cellIs" dxfId="153" priority="626" operator="equal">
      <formula>"GRAVE"</formula>
    </cfRule>
  </conditionalFormatting>
  <conditionalFormatting sqref="AB10:AB66">
    <cfRule type="containsText" dxfId="152" priority="617" operator="containsText" text="CONTINUA LA ACCIÓN ANTERIOR">
      <formula>NOT(ISERROR(SEARCH("CONTINUA LA ACCIÓN ANTERIOR",AB10)))</formula>
    </cfRule>
    <cfRule type="containsText" dxfId="151" priority="618" operator="containsText" text="REQUIERE NUEVA ACCIÓN">
      <formula>NOT(ISERROR(SEARCH("REQUIERE NUEVA ACCIÓN",AB10)))</formula>
    </cfRule>
    <cfRule type="containsText" dxfId="150" priority="619" operator="containsText" text="RIESGO CONTROLADO">
      <formula>NOT(ISERROR(SEARCH("RIESGO CONTROLADO",AB10)))</formula>
    </cfRule>
  </conditionalFormatting>
  <conditionalFormatting sqref="Z38:Z39 Z53:Z54 Z58:Z60 Z14:Z15 Z11:Z12 Z17:Z18 Z43:Z48 Z20:Z21 Z25:Z30 Z50:Z51 Z62:Z63">
    <cfRule type="beginsWith" dxfId="149" priority="610" operator="beginsWith" text="No eficaz">
      <formula>LEFT(Z11,LEN("No eficaz"))="No eficaz"</formula>
    </cfRule>
  </conditionalFormatting>
  <conditionalFormatting sqref="Z38:Z39 Z53:Z54 Z58:Z60 Z14:Z15 Z11:Z12 Z17:Z18 Z43:Z48 Z20:Z21 Z25:Z30 Z50:Z51 Z62:Z63">
    <cfRule type="beginsWith" dxfId="148" priority="606" operator="beginsWith" text="Eficaz">
      <formula>LEFT(Z11,LEN("Eficaz"))="Eficaz"</formula>
    </cfRule>
  </conditionalFormatting>
  <conditionalFormatting sqref="V10:V66">
    <cfRule type="expression" dxfId="147" priority="605">
      <formula>U10="ASUMIR"</formula>
    </cfRule>
  </conditionalFormatting>
  <conditionalFormatting sqref="W10:W66">
    <cfRule type="expression" dxfId="146" priority="604">
      <formula>U10="ASUMIR"</formula>
    </cfRule>
  </conditionalFormatting>
  <conditionalFormatting sqref="X11:X12 X14:X15 X17:X18 X38:X48 X53:X54 X58:X60 X20:X21 X25:X30 X50:X51 X62:X63">
    <cfRule type="expression" dxfId="145" priority="603">
      <formula>U11="ASUMIR"</formula>
    </cfRule>
  </conditionalFormatting>
  <conditionalFormatting sqref="Z11:Z12 Z14:Z15 Z17:Z18 Z38:Z48 Z53:Z54 Z58:Z60 Z20:Z21 Z25:Z30 Z50:Z51 Z62:Z63">
    <cfRule type="expression" dxfId="144" priority="601">
      <formula>U11="ASUMIR"</formula>
    </cfRule>
  </conditionalFormatting>
  <conditionalFormatting sqref="Y11:Y12 Y14:Y15 Y17:Y18 Y38:Y39 Y43:Y48 Y53:Y54 Y58:Y60 Y20:Y21 Y25:Y30 Y34:Y36 Y50:Y51 Y62:Y66">
    <cfRule type="expression" dxfId="143" priority="594">
      <formula>U11="ASUMIR"</formula>
    </cfRule>
  </conditionalFormatting>
  <conditionalFormatting sqref="AA11:AA15 AA38:AA54 AA20:AA21 AA17:AA18 AA25:AA30 AA34:AA36 AA56:AA60 AA62:AA66">
    <cfRule type="expression" dxfId="142" priority="592">
      <formula>U11="ASUMIR"</formula>
    </cfRule>
  </conditionalFormatting>
  <conditionalFormatting sqref="R10 R67:R70 Q10:Q66 R13 R16 R19 R22 R28 R31 R34 R37 R40 R43 R46 R49 R52 R55 R58 R61 R64 R25">
    <cfRule type="expression" dxfId="141" priority="590">
      <formula>#REF!="No existe control para el riesgo"</formula>
    </cfRule>
  </conditionalFormatting>
  <conditionalFormatting sqref="X11:X12 X20:X21 X43:X48 X25:X30 X50:X51">
    <cfRule type="cellIs" dxfId="140" priority="585" operator="equal">
      <formula>"NO_CUMPLIDA"</formula>
    </cfRule>
  </conditionalFormatting>
  <conditionalFormatting sqref="X38:X39 X17:X18 X53:X54 X58:X60 X14:X15 X62:X63">
    <cfRule type="cellIs" dxfId="139" priority="584" operator="equal">
      <formula>"NO_CUMPLIDA"</formula>
    </cfRule>
  </conditionalFormatting>
  <conditionalFormatting sqref="AA11:AA15 AA38:AA54 AA20:AA21 AA17:AA18 AA25:AA30 AA34:AA36 AA56:AA60 AA62:AA63">
    <cfRule type="expression" dxfId="138" priority="517">
      <formula>#REF!&lt;&gt;"CUMPLIMIENTO_TOTAL"</formula>
    </cfRule>
  </conditionalFormatting>
  <conditionalFormatting sqref="R10:R66">
    <cfRule type="cellIs" dxfId="137" priority="512" operator="equal">
      <formula>"INEXISTENTE"</formula>
    </cfRule>
    <cfRule type="cellIs" dxfId="136" priority="513" operator="equal">
      <formula>"ACEPTABLE"</formula>
    </cfRule>
    <cfRule type="cellIs" dxfId="135" priority="514" operator="equal">
      <formula>"FUERTE"</formula>
    </cfRule>
    <cfRule type="cellIs" dxfId="134" priority="515" operator="equal">
      <formula>"DÉBIL"</formula>
    </cfRule>
  </conditionalFormatting>
  <conditionalFormatting sqref="X34:X36 X64:X66">
    <cfRule type="cellIs" dxfId="133" priority="209" operator="equal">
      <formula>"NO_CUMPLIDA"</formula>
    </cfRule>
    <cfRule type="expression" dxfId="132" priority="211">
      <formula>U34="ASUMIR"</formula>
    </cfRule>
  </conditionalFormatting>
  <conditionalFormatting sqref="Z34:Z36 Z64:Z66">
    <cfRule type="expression" dxfId="131" priority="210">
      <formula>U34="ASUMIR"</formula>
    </cfRule>
    <cfRule type="beginsWith" dxfId="130" priority="212" operator="beginsWith" text="Eficaz">
      <formula>LEFT(Z34,LEN("Eficaz"))="Eficaz"</formula>
    </cfRule>
    <cfRule type="beginsWith" dxfId="129" priority="213" operator="beginsWith" text="No eficaz">
      <formula>LEFT(Z34,LEN("No eficaz"))="No eficaz"</formula>
    </cfRule>
  </conditionalFormatting>
  <conditionalFormatting sqref="Z37">
    <cfRule type="beginsWith" dxfId="128" priority="195" operator="beginsWith" text="No eficaz">
      <formula>LEFT(Z37,LEN("No eficaz"))="No eficaz"</formula>
    </cfRule>
  </conditionalFormatting>
  <conditionalFormatting sqref="Z37">
    <cfRule type="beginsWith" dxfId="127" priority="194" operator="beginsWith" text="Eficaz">
      <formula>LEFT(Z37,LEN("Eficaz"))="Eficaz"</formula>
    </cfRule>
  </conditionalFormatting>
  <conditionalFormatting sqref="X37">
    <cfRule type="expression" dxfId="126" priority="193">
      <formula>U37="ASUMIR"</formula>
    </cfRule>
  </conditionalFormatting>
  <conditionalFormatting sqref="Z37">
    <cfRule type="expression" dxfId="125" priority="192">
      <formula>U37="ASUMIR"</formula>
    </cfRule>
  </conditionalFormatting>
  <conditionalFormatting sqref="Y37">
    <cfRule type="expression" dxfId="124" priority="191">
      <formula>U37="ASUMIR"</formula>
    </cfRule>
  </conditionalFormatting>
  <conditionalFormatting sqref="AA37">
    <cfRule type="expression" dxfId="123" priority="190">
      <formula>U37="ASUMIR"</formula>
    </cfRule>
  </conditionalFormatting>
  <conditionalFormatting sqref="X37">
    <cfRule type="cellIs" dxfId="122" priority="189" operator="equal">
      <formula>"NO_CUMPLIDA"</formula>
    </cfRule>
  </conditionalFormatting>
  <conditionalFormatting sqref="AA37">
    <cfRule type="expression" dxfId="121" priority="188">
      <formula>#REF!&lt;&gt;"CUMPLIMIENTO_TOTAL"</formula>
    </cfRule>
  </conditionalFormatting>
  <conditionalFormatting sqref="Z40:Z42">
    <cfRule type="beginsWith" dxfId="120" priority="176" operator="beginsWith" text="No eficaz">
      <formula>LEFT(Z40,LEN("No eficaz"))="No eficaz"</formula>
    </cfRule>
  </conditionalFormatting>
  <conditionalFormatting sqref="Z40:Z42">
    <cfRule type="beginsWith" dxfId="119" priority="175" operator="beginsWith" text="Eficaz">
      <formula>LEFT(Z40,LEN("Eficaz"))="Eficaz"</formula>
    </cfRule>
  </conditionalFormatting>
  <conditionalFormatting sqref="X40:X42">
    <cfRule type="cellIs" dxfId="118" priority="172" operator="equal">
      <formula>"NO_CUMPLIDA"</formula>
    </cfRule>
  </conditionalFormatting>
  <conditionalFormatting sqref="X40:X42">
    <cfRule type="cellIs" dxfId="117" priority="171" operator="equal">
      <formula>"NO_CUMPLIDA"</formula>
    </cfRule>
  </conditionalFormatting>
  <conditionalFormatting sqref="Y40:Y42">
    <cfRule type="expression" dxfId="116" priority="169">
      <formula>U40="ASUMIR"</formula>
    </cfRule>
  </conditionalFormatting>
  <conditionalFormatting sqref="X52">
    <cfRule type="cellIs" dxfId="115" priority="130" operator="equal">
      <formula>"NO_CUMPLIDA"</formula>
    </cfRule>
    <cfRule type="expression" dxfId="114" priority="132">
      <formula>U52="ASUMIR"</formula>
    </cfRule>
  </conditionalFormatting>
  <conditionalFormatting sqref="Y52">
    <cfRule type="expression" dxfId="113" priority="129">
      <formula>U52="ASUMIR"</formula>
    </cfRule>
  </conditionalFormatting>
  <conditionalFormatting sqref="Z52">
    <cfRule type="expression" dxfId="112" priority="131">
      <formula>U52="ASUMIR"</formula>
    </cfRule>
    <cfRule type="beginsWith" dxfId="111" priority="133" operator="beginsWith" text="Eficaz">
      <formula>LEFT(Z52,LEN("Eficaz"))="Eficaz"</formula>
    </cfRule>
    <cfRule type="beginsWith" dxfId="110" priority="134" operator="beginsWith" text="No eficaz">
      <formula>LEFT(Z52,LEN("No eficaz"))="No eficaz"</formula>
    </cfRule>
  </conditionalFormatting>
  <conditionalFormatting sqref="X56:X57">
    <cfRule type="cellIs" dxfId="109" priority="115" operator="equal">
      <formula>"NO_CUMPLIDA"</formula>
    </cfRule>
    <cfRule type="expression" dxfId="108" priority="116">
      <formula>U56="ASUMIR"</formula>
    </cfRule>
  </conditionalFormatting>
  <conditionalFormatting sqref="Y56:Y57">
    <cfRule type="expression" dxfId="107" priority="110">
      <formula>U56="ASUMIR"</formula>
    </cfRule>
  </conditionalFormatting>
  <conditionalFormatting sqref="Z56:Z57">
    <cfRule type="expression" dxfId="106" priority="111">
      <formula>U56="ASUMIR"</formula>
    </cfRule>
    <cfRule type="beginsWith" dxfId="105" priority="112" operator="beginsWith" text="Eficaz">
      <formula>LEFT(Z56,LEN("Eficaz"))="Eficaz"</formula>
    </cfRule>
    <cfRule type="beginsWith" dxfId="104" priority="113" operator="beginsWith" text="No eficaz">
      <formula>LEFT(Z56,LEN("No eficaz"))="No eficaz"</formula>
    </cfRule>
  </conditionalFormatting>
  <conditionalFormatting sqref="X13">
    <cfRule type="cellIs" dxfId="103" priority="102" operator="equal">
      <formula>"NO_CUMPLIDA"</formula>
    </cfRule>
    <cfRule type="expression" dxfId="102" priority="105">
      <formula>U13="ASUMIR"</formula>
    </cfRule>
  </conditionalFormatting>
  <conditionalFormatting sqref="Y13">
    <cfRule type="expression" dxfId="101" priority="103">
      <formula>U13="ASUMIR"</formula>
    </cfRule>
  </conditionalFormatting>
  <conditionalFormatting sqref="Z13">
    <cfRule type="expression" dxfId="100" priority="104">
      <formula>U13="ASUMIR"</formula>
    </cfRule>
    <cfRule type="beginsWith" dxfId="99" priority="106" operator="beginsWith" text="Eficaz">
      <formula>LEFT(Z13,LEN("Eficaz"))="Eficaz"</formula>
    </cfRule>
    <cfRule type="beginsWith" dxfId="98" priority="107" operator="beginsWith" text="No eficaz">
      <formula>LEFT(Z13,LEN("No eficaz"))="No eficaz"</formula>
    </cfRule>
  </conditionalFormatting>
  <conditionalFormatting sqref="AA64:AA66">
    <cfRule type="expression" dxfId="97" priority="92">
      <formula>#REF!&lt;&gt;"CUMPLIMIENTO_TOTAL"</formula>
    </cfRule>
  </conditionalFormatting>
  <conditionalFormatting sqref="P10:P66">
    <cfRule type="expression" dxfId="96" priority="2639">
      <formula>#REF!="No existe control para el riesgo"</formula>
    </cfRule>
  </conditionalFormatting>
  <conditionalFormatting sqref="X10">
    <cfRule type="cellIs" dxfId="95" priority="77" operator="equal">
      <formula>"NO_CUMPLIDA"</formula>
    </cfRule>
    <cfRule type="expression" dxfId="94" priority="80">
      <formula>U10="ASUMIR"</formula>
    </cfRule>
  </conditionalFormatting>
  <conditionalFormatting sqref="Y10">
    <cfRule type="expression" dxfId="93" priority="78">
      <formula>U10="ASUMIR"</formula>
    </cfRule>
  </conditionalFormatting>
  <conditionalFormatting sqref="Z10">
    <cfRule type="expression" dxfId="92" priority="79">
      <formula>U10="ASUMIR"</formula>
    </cfRule>
    <cfRule type="beginsWith" dxfId="91" priority="81" operator="beginsWith" text="Eficaz">
      <formula>LEFT(Z10,LEN("Eficaz"))="Eficaz"</formula>
    </cfRule>
    <cfRule type="beginsWith" dxfId="90" priority="82" operator="beginsWith" text="No eficaz">
      <formula>LEFT(Z10,LEN("No eficaz"))="No eficaz"</formula>
    </cfRule>
  </conditionalFormatting>
  <conditionalFormatting sqref="X16">
    <cfRule type="cellIs" dxfId="89" priority="69" operator="equal">
      <formula>"NO_CUMPLIDA"</formula>
    </cfRule>
    <cfRule type="expression" dxfId="88" priority="72">
      <formula>U16="ASUMIR"</formula>
    </cfRule>
  </conditionalFormatting>
  <conditionalFormatting sqref="Y16">
    <cfRule type="expression" dxfId="87" priority="70">
      <formula>U16="ASUMIR"</formula>
    </cfRule>
  </conditionalFormatting>
  <conditionalFormatting sqref="Z16">
    <cfRule type="expression" dxfId="86" priority="71">
      <formula>U16="ASUMIR"</formula>
    </cfRule>
    <cfRule type="beginsWith" dxfId="85" priority="73" operator="beginsWith" text="Eficaz">
      <formula>LEFT(Z16,LEN("Eficaz"))="Eficaz"</formula>
    </cfRule>
    <cfRule type="beginsWith" dxfId="84" priority="74" operator="beginsWith" text="No eficaz">
      <formula>LEFT(Z16,LEN("No eficaz"))="No eficaz"</formula>
    </cfRule>
  </conditionalFormatting>
  <conditionalFormatting sqref="Z19">
    <cfRule type="beginsWith" dxfId="83" priority="66" operator="beginsWith" text="No eficaz">
      <formula>LEFT(Z19,LEN("No eficaz"))="No eficaz"</formula>
    </cfRule>
  </conditionalFormatting>
  <conditionalFormatting sqref="Z19">
    <cfRule type="beginsWith" dxfId="82" priority="65" operator="beginsWith" text="Eficaz">
      <formula>LEFT(Z19,LEN("Eficaz"))="Eficaz"</formula>
    </cfRule>
  </conditionalFormatting>
  <conditionalFormatting sqref="X19">
    <cfRule type="expression" dxfId="81" priority="64">
      <formula>U19="ASUMIR"</formula>
    </cfRule>
  </conditionalFormatting>
  <conditionalFormatting sqref="Z19">
    <cfRule type="expression" dxfId="80" priority="63">
      <formula>U19="ASUMIR"</formula>
    </cfRule>
  </conditionalFormatting>
  <conditionalFormatting sqref="Y19">
    <cfRule type="expression" dxfId="79" priority="62">
      <formula>U19="ASUMIR"</formula>
    </cfRule>
  </conditionalFormatting>
  <conditionalFormatting sqref="X19">
    <cfRule type="cellIs" dxfId="78" priority="61" operator="equal">
      <formula>"NO_CUMPLIDA"</formula>
    </cfRule>
  </conditionalFormatting>
  <conditionalFormatting sqref="X19">
    <cfRule type="cellIs" dxfId="77" priority="60" operator="equal">
      <formula>"NO_CUMPLIDA"</formula>
    </cfRule>
  </conditionalFormatting>
  <conditionalFormatting sqref="AA19">
    <cfRule type="expression" dxfId="76" priority="59">
      <formula>U19="ASUMIR"</formula>
    </cfRule>
  </conditionalFormatting>
  <conditionalFormatting sqref="AA19">
    <cfRule type="expression" dxfId="75" priority="58">
      <formula>$X$31&lt;&gt;"CUMPLIMIENTO_TOTAL"</formula>
    </cfRule>
  </conditionalFormatting>
  <conditionalFormatting sqref="AA16">
    <cfRule type="expression" dxfId="74" priority="57">
      <formula>U16="ASUMIR"</formula>
    </cfRule>
  </conditionalFormatting>
  <conditionalFormatting sqref="AA16">
    <cfRule type="expression" dxfId="73" priority="56">
      <formula>$X$31&lt;&gt;"CUMPLIMIENTO_TOTAL"</formula>
    </cfRule>
  </conditionalFormatting>
  <conditionalFormatting sqref="AA10">
    <cfRule type="expression" dxfId="72" priority="55">
      <formula>U10="ASUMIR"</formula>
    </cfRule>
  </conditionalFormatting>
  <conditionalFormatting sqref="AA10">
    <cfRule type="expression" dxfId="71" priority="54">
      <formula>$X$31&lt;&gt;"CUMPLIMIENTO_TOTAL"</formula>
    </cfRule>
  </conditionalFormatting>
  <conditionalFormatting sqref="Z22:Z24">
    <cfRule type="beginsWith" dxfId="70" priority="51" operator="beginsWith" text="No eficaz">
      <formula>LEFT(Z22,LEN("No eficaz"))="No eficaz"</formula>
    </cfRule>
  </conditionalFormatting>
  <conditionalFormatting sqref="Z22:Z24">
    <cfRule type="beginsWith" dxfId="69" priority="50" operator="beginsWith" text="Eficaz">
      <formula>LEFT(Z22,LEN("Eficaz"))="Eficaz"</formula>
    </cfRule>
  </conditionalFormatting>
  <conditionalFormatting sqref="X22:X24">
    <cfRule type="expression" dxfId="68" priority="49">
      <formula>U22="ASUMIR"</formula>
    </cfRule>
  </conditionalFormatting>
  <conditionalFormatting sqref="Z22:Z24">
    <cfRule type="expression" dxfId="67" priority="48">
      <formula>U22="ASUMIR"</formula>
    </cfRule>
  </conditionalFormatting>
  <conditionalFormatting sqref="X22:X24">
    <cfRule type="cellIs" dxfId="66" priority="47" operator="equal">
      <formula>"NO_CUMPLIDA"</formula>
    </cfRule>
  </conditionalFormatting>
  <conditionalFormatting sqref="X22:X24">
    <cfRule type="cellIs" dxfId="65" priority="46" operator="equal">
      <formula>"NO_CUMPLIDA"</formula>
    </cfRule>
  </conditionalFormatting>
  <conditionalFormatting sqref="Y22:Y24">
    <cfRule type="expression" dxfId="64" priority="45">
      <formula>U22="ASUMIR"</formula>
    </cfRule>
  </conditionalFormatting>
  <conditionalFormatting sqref="AA22:AA24">
    <cfRule type="expression" dxfId="63" priority="44">
      <formula>U22="ASUMIR"</formula>
    </cfRule>
  </conditionalFormatting>
  <conditionalFormatting sqref="AA22:AA24">
    <cfRule type="expression" dxfId="62" priority="43">
      <formula>$X$31&lt;&gt;"CUMPLIMIENTO_TOTAL"</formula>
    </cfRule>
  </conditionalFormatting>
  <conditionalFormatting sqref="X31:X33">
    <cfRule type="cellIs" dxfId="61" priority="40" operator="equal">
      <formula>"NO_CUMPLIDA"</formula>
    </cfRule>
    <cfRule type="expression" dxfId="60" priority="41">
      <formula>U31="ASUMIR"</formula>
    </cfRule>
  </conditionalFormatting>
  <conditionalFormatting sqref="Y31:Y33">
    <cfRule type="expression" dxfId="59" priority="35">
      <formula>U31="ASUMIR"</formula>
    </cfRule>
  </conditionalFormatting>
  <conditionalFormatting sqref="Z31:Z33">
    <cfRule type="expression" dxfId="58" priority="36">
      <formula>U31="ASUMIR"</formula>
    </cfRule>
    <cfRule type="beginsWith" dxfId="57" priority="37" operator="beginsWith" text="Eficaz">
      <formula>LEFT(Z31,LEN("Eficaz"))="Eficaz"</formula>
    </cfRule>
    <cfRule type="beginsWith" dxfId="56" priority="38" operator="beginsWith" text="No eficaz">
      <formula>LEFT(Z31,LEN("No eficaz"))="No eficaz"</formula>
    </cfRule>
  </conditionalFormatting>
  <conditionalFormatting sqref="AA31:AA33">
    <cfRule type="expression" dxfId="55" priority="34">
      <formula>U31="ASUMIR"</formula>
    </cfRule>
  </conditionalFormatting>
  <conditionalFormatting sqref="AA31">
    <cfRule type="expression" dxfId="54" priority="33">
      <formula>$X$13&lt;&gt;"CUMPLIMIENTO_TOTAL"</formula>
    </cfRule>
  </conditionalFormatting>
  <conditionalFormatting sqref="AA32">
    <cfRule type="expression" dxfId="53" priority="32">
      <formula>$X$14&lt;&gt;"CUMPLIMIENTO_TOTAL"</formula>
    </cfRule>
  </conditionalFormatting>
  <conditionalFormatting sqref="AA33">
    <cfRule type="expression" dxfId="52" priority="31">
      <formula>$X$15&lt;&gt;"CUMPLIMIENTO_TOTAL"</formula>
    </cfRule>
  </conditionalFormatting>
  <conditionalFormatting sqref="X49">
    <cfRule type="cellIs" dxfId="51" priority="24" operator="equal">
      <formula>"NO_CUMPLIDA"</formula>
    </cfRule>
    <cfRule type="expression" dxfId="50" priority="26">
      <formula>U49="ASUMIR"</formula>
    </cfRule>
  </conditionalFormatting>
  <conditionalFormatting sqref="Y49">
    <cfRule type="expression" dxfId="49" priority="23">
      <formula>U49="ASUMIR"</formula>
    </cfRule>
  </conditionalFormatting>
  <conditionalFormatting sqref="Z49">
    <cfRule type="expression" dxfId="48" priority="25">
      <formula>U49="ASUMIR"</formula>
    </cfRule>
    <cfRule type="beginsWith" dxfId="47" priority="27" operator="beginsWith" text="Eficaz">
      <formula>LEFT(Z49,LEN("Eficaz"))="Eficaz"</formula>
    </cfRule>
    <cfRule type="beginsWith" dxfId="46" priority="28" operator="beginsWith" text="No eficaz">
      <formula>LEFT(Z49,LEN("No eficaz"))="No eficaz"</formula>
    </cfRule>
  </conditionalFormatting>
  <conditionalFormatting sqref="Z55">
    <cfRule type="beginsWith" dxfId="45" priority="20" operator="beginsWith" text="No eficaz">
      <formula>LEFT(Z55,LEN("No eficaz"))="No eficaz"</formula>
    </cfRule>
  </conditionalFormatting>
  <conditionalFormatting sqref="Z55">
    <cfRule type="beginsWith" dxfId="44" priority="19" operator="beginsWith" text="Eficaz">
      <formula>LEFT(Z55,LEN("Eficaz"))="Eficaz"</formula>
    </cfRule>
  </conditionalFormatting>
  <conditionalFormatting sqref="X55">
    <cfRule type="expression" dxfId="43" priority="18">
      <formula>U55="ASUMIR"</formula>
    </cfRule>
  </conditionalFormatting>
  <conditionalFormatting sqref="Z55">
    <cfRule type="expression" dxfId="42" priority="17">
      <formula>U55="ASUMIR"</formula>
    </cfRule>
  </conditionalFormatting>
  <conditionalFormatting sqref="Y55">
    <cfRule type="expression" dxfId="41" priority="16">
      <formula>U55="ASUMIR"</formula>
    </cfRule>
  </conditionalFormatting>
  <conditionalFormatting sqref="X55">
    <cfRule type="cellIs" dxfId="40" priority="14" operator="equal">
      <formula>"NO_CUMPLIDA"</formula>
    </cfRule>
  </conditionalFormatting>
  <conditionalFormatting sqref="AA55">
    <cfRule type="expression" dxfId="39" priority="12">
      <formula>U55="ASUMIR"</formula>
    </cfRule>
  </conditionalFormatting>
  <conditionalFormatting sqref="AA55">
    <cfRule type="expression" dxfId="38" priority="11">
      <formula>#REF!&lt;&gt;"CUMPLIMIENTO_TOTAL"</formula>
    </cfRule>
  </conditionalFormatting>
  <conditionalFormatting sqref="X61">
    <cfRule type="cellIs" dxfId="37" priority="4" operator="equal">
      <formula>"NO_CUMPLIDA"</formula>
    </cfRule>
    <cfRule type="expression" dxfId="36" priority="6">
      <formula>U61="ASUMIR"</formula>
    </cfRule>
  </conditionalFormatting>
  <conditionalFormatting sqref="Y61">
    <cfRule type="expression" dxfId="35" priority="3">
      <formula>U61="ASUMIR"</formula>
    </cfRule>
  </conditionalFormatting>
  <conditionalFormatting sqref="Z61">
    <cfRule type="expression" dxfId="34" priority="5">
      <formula>U61="ASUMIR"</formula>
    </cfRule>
    <cfRule type="beginsWith" dxfId="33" priority="7" operator="beginsWith" text="Eficaz">
      <formula>LEFT(Z61,LEN("Eficaz"))="Eficaz"</formula>
    </cfRule>
    <cfRule type="beginsWith" dxfId="32" priority="8" operator="beginsWith" text="No eficaz">
      <formula>LEFT(Z61,LEN("No eficaz"))="No eficaz"</formula>
    </cfRule>
  </conditionalFormatting>
  <conditionalFormatting sqref="AA61">
    <cfRule type="expression" dxfId="31" priority="2">
      <formula>U61="ASUMIR"</formula>
    </cfRule>
  </conditionalFormatting>
  <conditionalFormatting sqref="AA61">
    <cfRule type="expression" dxfId="30" priority="1">
      <formula>$X$22&lt;&gt;"CUMPLIMIENTO_TOTAL"</formula>
    </cfRule>
  </conditionalFormatting>
  <dataValidations xWindow="536" yWindow="793" count="9">
    <dataValidation allowBlank="1" showInputMessage="1" showErrorMessage="1" promptTitle="FACTORES DE RIESGO" prompt="Seleccione el factor de riesgo interno o externo" sqref="D10:D66" xr:uid="{00000000-0002-0000-0200-000000000000}"/>
    <dataValidation allowBlank="1" showInputMessage="1" showErrorMessage="1" promptTitle="Análisis del indicador" prompt="Describa brevemente el comportamiento del indicador" sqref="L10:L66" xr:uid="{00000000-0002-0000-0200-000001000000}"/>
    <dataValidation allowBlank="1" showInputMessage="1" showErrorMessage="1" promptTitle="Limitación del control" prompt="Describa brevemente los problemas o limitantes tenidos al momento de aplicar el control establecido._x000a_En caso de &quot;NO EXISTE CONTROL&quot;, deje en blanco la celda" sqref="S10:T66" xr:uid="{00000000-0002-0000-0200-000002000000}"/>
    <dataValidation allowBlank="1" showInputMessage="1" showErrorMessage="1" promptTitle="Acción" prompt="Describa la forma en la cual se ha cumplido con la acción (oportunidad de mejora) que se implementó para tratar el riesgo" sqref="Y10:Y66" xr:uid="{00000000-0002-0000-0200-000003000000}"/>
    <dataValidation type="list" allowBlank="1" showInputMessage="1" showErrorMessage="1" promptTitle="SITUACION DEL RIESGO" prompt="Evalue luego del seguimiento el riesgo, para ello tenga en cuenta los resultados de:_x000a_- Medición y el análisis del indicador de riesgo_x000a_-Dificultades para la aplicación del control existente_x000a_-El cumplimiento y eficacia de la acción planteada." sqref="AB10:AB66" xr:uid="{00000000-0002-0000-0200-000004000000}">
      <formula1>"RIESGO CONTROLADO, REQUIERE NUEVA ACCIÓN, CONTINUA LA ACCIÓN ANTERIOR"</formula1>
    </dataValidation>
    <dataValidation type="decimal" allowBlank="1" showInputMessage="1" showErrorMessage="1" promptTitle="% De medición del indicador" prompt="Sólo permite números" sqref="K10:K66" xr:uid="{00000000-0002-0000-0200-000005000000}">
      <formula1>-2E+22</formula1>
      <formula2>2E+21</formula2>
    </dataValidation>
    <dataValidation type="list" allowBlank="1" showInputMessage="1" showErrorMessage="1" promptTitle="EFICACIA DE LA ACCIÓN" prompt="EFICAZ:  La acción implementada permite prevenir o mitigar el riesgo, _x000a_NO EFICAZ: la acción no previene o mitiga el riesgo._x000a_PENDIENTE EVALUACIÓN: La acción no se ha cumplido y aun esta en los términos._x000a_SIN EVALUACIÓN POR VENCIMIENTO: Acción no cumplida" sqref="Z10:Z66" xr:uid="{00000000-0002-0000-0200-000006000000}">
      <formula1>INDIRECT(X10)</formula1>
    </dataValidation>
    <dataValidation type="custom" allowBlank="1" showInputMessage="1" showErrorMessage="1" promptTitle="Soporte de cumplimiento" prompt="Registre información que evidencie el cumplimiento de la acción:_x000a_- Documento (físico, digital)._x000a_- Enlace web_x000a_- Fotografia, video_x000a_- Otros que considere pertinente._x000a_En caso de NO CUMPLIDA deje esta casilla en blanco" sqref="AA10:AA66" xr:uid="{00000000-0002-0000-0200-000007000000}">
      <formula1>X10="CUMPLIMIENTO_TOTAL"</formula1>
    </dataValidation>
    <dataValidation type="list" allowBlank="1" showInputMessage="1" showErrorMessage="1" prompt="Determine en que estado esta la acción:_x000a__x000a_-Cumplimiento total (la acción se cumplió de acuerdo a lo planeado)_x000a_-Cumplimiento parcial (la acción aun esta en proceso de implementación)_x000a_- No cumplida (la accion no fue implementada de acuerdo a l planeado)" sqref="X10:X66" xr:uid="{00000000-0002-0000-0200-000008000000}">
      <formula1>INDIRECT(U10)</formula1>
    </dataValidation>
  </dataValidations>
  <pageMargins left="1.3779527559055118" right="0.15748031496062992" top="0.59055118110236227" bottom="0.39370078740157483" header="0" footer="0"/>
  <pageSetup paperSize="125" scale="60" fitToHeight="10" orientation="landscape" horizontalDpi="1200" verticalDpi="12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637" operator="containsText" id="{5FF8A8BD-18FC-417B-850F-ACA90835F62D}">
            <xm:f>NOT(ISERROR(SEARCH(#REF!,Z11)))</xm:f>
            <xm:f>#REF!</xm:f>
            <x14:dxf>
              <font>
                <color rgb="FF9C0006"/>
              </font>
              <fill>
                <patternFill>
                  <bgColor rgb="FFFFC7CE"/>
                </patternFill>
              </fill>
            </x14:dxf>
          </x14:cfRule>
          <xm:sqref>Z38:Z39 Z53:Z54 Z58:Z60 Z14:Z15 Z11:Z12 Z17:Z18 Z43:Z48 Z20:Z21 Z25:Z30 Z50:Z51 Z62:Z63</xm:sqref>
        </x14:conditionalFormatting>
        <x14:conditionalFormatting xmlns:xm="http://schemas.microsoft.com/office/excel/2006/main">
          <x14:cfRule type="containsText" priority="639" operator="containsText" id="{13013706-2595-4270-A379-FEE68B7EE3BE}">
            <xm:f>NOT(ISERROR(SEARCH(#REF!,X11)))</xm:f>
            <xm:f>#REF!</xm:f>
            <x14:dxf>
              <font>
                <color rgb="FF9C0006"/>
              </font>
              <fill>
                <patternFill>
                  <bgColor rgb="FFFFC7CE"/>
                </patternFill>
              </fill>
            </x14:dxf>
          </x14:cfRule>
          <xm:sqref>X38:X39 X53:X54 X58:X60 X14:X15 X11:X12 X17:X18 X43:X48 X20:X21 X25:X30 X50:X51 X62:X63</xm:sqref>
        </x14:conditionalFormatting>
        <x14:conditionalFormatting xmlns:xm="http://schemas.microsoft.com/office/excel/2006/main">
          <x14:cfRule type="containsText" priority="215" operator="containsText" id="{231AAB9B-793A-4CAD-8586-F83167BD8FC1}">
            <xm:f>NOT(ISERROR(SEARCH(#REF!,X34)))</xm:f>
            <xm:f>#REF!</xm:f>
            <x14:dxf>
              <font>
                <color rgb="FF9C0006"/>
              </font>
              <fill>
                <patternFill>
                  <bgColor rgb="FFFFC7CE"/>
                </patternFill>
              </fill>
            </x14:dxf>
          </x14:cfRule>
          <xm:sqref>X34:X36</xm:sqref>
        </x14:conditionalFormatting>
        <x14:conditionalFormatting xmlns:xm="http://schemas.microsoft.com/office/excel/2006/main">
          <x14:cfRule type="containsText" priority="214" operator="containsText" id="{FBC52776-E440-426B-843D-9526A6366B74}">
            <xm:f>NOT(ISERROR(SEARCH(#REF!,Z34)))</xm:f>
            <xm:f>#REF!</xm:f>
            <x14:dxf>
              <font>
                <color rgb="FF9C0006"/>
              </font>
              <fill>
                <patternFill>
                  <bgColor rgb="FFFFC7CE"/>
                </patternFill>
              </fill>
            </x14:dxf>
          </x14:cfRule>
          <xm:sqref>Z34:Z36</xm:sqref>
        </x14:conditionalFormatting>
        <x14:conditionalFormatting xmlns:xm="http://schemas.microsoft.com/office/excel/2006/main">
          <x14:cfRule type="containsText" priority="196" operator="containsText" id="{4EA066CC-8612-49C5-976A-65B9CF665BF1}">
            <xm:f>NOT(ISERROR(SEARCH(#REF!,X37)))</xm:f>
            <xm:f>#REF!</xm:f>
            <x14:dxf>
              <font>
                <color rgb="FF9C0006"/>
              </font>
              <fill>
                <patternFill>
                  <bgColor rgb="FFFFC7CE"/>
                </patternFill>
              </fill>
            </x14:dxf>
          </x14:cfRule>
          <xm:sqref>Z37 X64:X66 Z64:Z66</xm:sqref>
        </x14:conditionalFormatting>
        <x14:conditionalFormatting xmlns:xm="http://schemas.microsoft.com/office/excel/2006/main">
          <x14:cfRule type="containsText" priority="197" operator="containsText" id="{33565AF6-870C-4EA1-AAA0-6A0F7E2DFB95}">
            <xm:f>NOT(ISERROR(SEARCH(#REF!,X37)))</xm:f>
            <xm:f>#REF!</xm:f>
            <x14:dxf>
              <font>
                <color rgb="FF9C0006"/>
              </font>
              <fill>
                <patternFill>
                  <bgColor rgb="FFFFC7CE"/>
                </patternFill>
              </fill>
            </x14:dxf>
          </x14:cfRule>
          <xm:sqref>X37</xm:sqref>
        </x14:conditionalFormatting>
        <x14:conditionalFormatting xmlns:xm="http://schemas.microsoft.com/office/excel/2006/main">
          <x14:cfRule type="containsText" priority="177" operator="containsText" id="{72455A2F-3F75-4C00-BFBB-1F458D5C4BCD}">
            <xm:f>NOT(ISERROR(SEARCH(#REF!,Z40)))</xm:f>
            <xm:f>#REF!</xm:f>
            <x14:dxf>
              <font>
                <color rgb="FF9C0006"/>
              </font>
              <fill>
                <patternFill>
                  <bgColor rgb="FFFFC7CE"/>
                </patternFill>
              </fill>
            </x14:dxf>
          </x14:cfRule>
          <xm:sqref>Z40:Z42</xm:sqref>
        </x14:conditionalFormatting>
        <x14:conditionalFormatting xmlns:xm="http://schemas.microsoft.com/office/excel/2006/main">
          <x14:cfRule type="containsText" priority="178" operator="containsText" id="{34EBBC6A-2751-48BB-A398-54BB041F4C2D}">
            <xm:f>NOT(ISERROR(SEARCH(#REF!,X40)))</xm:f>
            <xm:f>#REF!</xm:f>
            <x14:dxf>
              <font>
                <color rgb="FF9C0006"/>
              </font>
              <fill>
                <patternFill>
                  <bgColor rgb="FFFFC7CE"/>
                </patternFill>
              </fill>
            </x14:dxf>
          </x14:cfRule>
          <xm:sqref>X40:X42</xm:sqref>
        </x14:conditionalFormatting>
        <x14:conditionalFormatting xmlns:xm="http://schemas.microsoft.com/office/excel/2006/main">
          <x14:cfRule type="containsText" priority="136" operator="containsText" id="{332847EA-4938-4098-97ED-C9ECD972CF41}">
            <xm:f>NOT(ISERROR(SEARCH(#REF!,X52)))</xm:f>
            <xm:f>#REF!</xm:f>
            <x14:dxf>
              <font>
                <color rgb="FF9C0006"/>
              </font>
              <fill>
                <patternFill>
                  <bgColor rgb="FFFFC7CE"/>
                </patternFill>
              </fill>
            </x14:dxf>
          </x14:cfRule>
          <xm:sqref>X52</xm:sqref>
        </x14:conditionalFormatting>
        <x14:conditionalFormatting xmlns:xm="http://schemas.microsoft.com/office/excel/2006/main">
          <x14:cfRule type="containsText" priority="135" operator="containsText" id="{BD145D47-A10E-4582-9BC3-AAB24D9BB7CA}">
            <xm:f>NOT(ISERROR(SEARCH(#REF!,Z52)))</xm:f>
            <xm:f>#REF!</xm:f>
            <x14:dxf>
              <font>
                <color rgb="FF9C0006"/>
              </font>
              <fill>
                <patternFill>
                  <bgColor rgb="FFFFC7CE"/>
                </patternFill>
              </fill>
            </x14:dxf>
          </x14:cfRule>
          <xm:sqref>Z52</xm:sqref>
        </x14:conditionalFormatting>
        <x14:conditionalFormatting xmlns:xm="http://schemas.microsoft.com/office/excel/2006/main">
          <x14:cfRule type="containsText" priority="117" operator="containsText" id="{B5128CB4-AE62-4CE9-B54E-E61D8CCE38B8}">
            <xm:f>NOT(ISERROR(SEARCH(#REF!,X56)))</xm:f>
            <xm:f>#REF!</xm:f>
            <x14:dxf>
              <font>
                <color rgb="FF9C0006"/>
              </font>
              <fill>
                <patternFill>
                  <bgColor rgb="FFFFC7CE"/>
                </patternFill>
              </fill>
            </x14:dxf>
          </x14:cfRule>
          <xm:sqref>X56:X57</xm:sqref>
        </x14:conditionalFormatting>
        <x14:conditionalFormatting xmlns:xm="http://schemas.microsoft.com/office/excel/2006/main">
          <x14:cfRule type="containsText" priority="114" operator="containsText" id="{AAC95547-A870-469C-AF91-192FC5BA2838}">
            <xm:f>NOT(ISERROR(SEARCH(#REF!,Z56)))</xm:f>
            <xm:f>#REF!</xm:f>
            <x14:dxf>
              <font>
                <color rgb="FF9C0006"/>
              </font>
              <fill>
                <patternFill>
                  <bgColor rgb="FFFFC7CE"/>
                </patternFill>
              </fill>
            </x14:dxf>
          </x14:cfRule>
          <xm:sqref>Z56:Z57</xm:sqref>
        </x14:conditionalFormatting>
        <x14:conditionalFormatting xmlns:xm="http://schemas.microsoft.com/office/excel/2006/main">
          <x14:cfRule type="containsText" priority="109" operator="containsText" id="{2E58CCEA-08B5-46A3-A4AA-C439BF575CDA}">
            <xm:f>NOT(ISERROR(SEARCH(#REF!,X13)))</xm:f>
            <xm:f>#REF!</xm:f>
            <x14:dxf>
              <font>
                <color rgb="FF9C0006"/>
              </font>
              <fill>
                <patternFill>
                  <bgColor rgb="FFFFC7CE"/>
                </patternFill>
              </fill>
            </x14:dxf>
          </x14:cfRule>
          <xm:sqref>X13</xm:sqref>
        </x14:conditionalFormatting>
        <x14:conditionalFormatting xmlns:xm="http://schemas.microsoft.com/office/excel/2006/main">
          <x14:cfRule type="containsText" priority="108" operator="containsText" id="{D12B22CB-9888-46A6-BBCF-29CE71137A09}">
            <xm:f>NOT(ISERROR(SEARCH(#REF!,Z13)))</xm:f>
            <xm:f>#REF!</xm:f>
            <x14:dxf>
              <font>
                <color rgb="FF9C0006"/>
              </font>
              <fill>
                <patternFill>
                  <bgColor rgb="FFFFC7CE"/>
                </patternFill>
              </fill>
            </x14:dxf>
          </x14:cfRule>
          <xm:sqref>Z13</xm:sqref>
        </x14:conditionalFormatting>
        <x14:conditionalFormatting xmlns:xm="http://schemas.microsoft.com/office/excel/2006/main">
          <x14:cfRule type="containsText" priority="84" operator="containsText" id="{61F9D55D-5EC9-465D-8536-92604F7B0F07}">
            <xm:f>NOT(ISERROR(SEARCH(#REF!,X10)))</xm:f>
            <xm:f>#REF!</xm:f>
            <x14:dxf>
              <font>
                <color rgb="FF9C0006"/>
              </font>
              <fill>
                <patternFill>
                  <bgColor rgb="FFFFC7CE"/>
                </patternFill>
              </fill>
            </x14:dxf>
          </x14:cfRule>
          <xm:sqref>X10</xm:sqref>
        </x14:conditionalFormatting>
        <x14:conditionalFormatting xmlns:xm="http://schemas.microsoft.com/office/excel/2006/main">
          <x14:cfRule type="containsText" priority="83" operator="containsText" id="{FF973A24-F178-47F6-89EC-74C7ECB0AA9A}">
            <xm:f>NOT(ISERROR(SEARCH(#REF!,Z10)))</xm:f>
            <xm:f>#REF!</xm:f>
            <x14:dxf>
              <font>
                <color rgb="FF9C0006"/>
              </font>
              <fill>
                <patternFill>
                  <bgColor rgb="FFFFC7CE"/>
                </patternFill>
              </fill>
            </x14:dxf>
          </x14:cfRule>
          <xm:sqref>Z10</xm:sqref>
        </x14:conditionalFormatting>
        <x14:conditionalFormatting xmlns:xm="http://schemas.microsoft.com/office/excel/2006/main">
          <x14:cfRule type="containsText" priority="76" operator="containsText" id="{7C19AE84-0978-4012-9044-0D794A1FBE68}">
            <xm:f>NOT(ISERROR(SEARCH(#REF!,X16)))</xm:f>
            <xm:f>#REF!</xm:f>
            <x14:dxf>
              <font>
                <color rgb="FF9C0006"/>
              </font>
              <fill>
                <patternFill>
                  <bgColor rgb="FFFFC7CE"/>
                </patternFill>
              </fill>
            </x14:dxf>
          </x14:cfRule>
          <xm:sqref>X16</xm:sqref>
        </x14:conditionalFormatting>
        <x14:conditionalFormatting xmlns:xm="http://schemas.microsoft.com/office/excel/2006/main">
          <x14:cfRule type="containsText" priority="75" operator="containsText" id="{5B84BF15-FF9B-45A4-B6F5-BEF53F2B5783}">
            <xm:f>NOT(ISERROR(SEARCH(#REF!,Z16)))</xm:f>
            <xm:f>#REF!</xm:f>
            <x14:dxf>
              <font>
                <color rgb="FF9C0006"/>
              </font>
              <fill>
                <patternFill>
                  <bgColor rgb="FFFFC7CE"/>
                </patternFill>
              </fill>
            </x14:dxf>
          </x14:cfRule>
          <xm:sqref>Z16</xm:sqref>
        </x14:conditionalFormatting>
        <x14:conditionalFormatting xmlns:xm="http://schemas.microsoft.com/office/excel/2006/main">
          <x14:cfRule type="containsText" priority="67" operator="containsText" id="{C293CD17-9872-47D4-92A0-503EE02856E6}">
            <xm:f>NOT(ISERROR(SEARCH(#REF!,Z19)))</xm:f>
            <xm:f>#REF!</xm:f>
            <x14:dxf>
              <font>
                <color rgb="FF9C0006"/>
              </font>
              <fill>
                <patternFill>
                  <bgColor rgb="FFFFC7CE"/>
                </patternFill>
              </fill>
            </x14:dxf>
          </x14:cfRule>
          <xm:sqref>Z19</xm:sqref>
        </x14:conditionalFormatting>
        <x14:conditionalFormatting xmlns:xm="http://schemas.microsoft.com/office/excel/2006/main">
          <x14:cfRule type="containsText" priority="68" operator="containsText" id="{FA6CCA0E-533F-44C1-9372-078C80CDAF02}">
            <xm:f>NOT(ISERROR(SEARCH(#REF!,X19)))</xm:f>
            <xm:f>#REF!</xm:f>
            <x14:dxf>
              <font>
                <color rgb="FF9C0006"/>
              </font>
              <fill>
                <patternFill>
                  <bgColor rgb="FFFFC7CE"/>
                </patternFill>
              </fill>
            </x14:dxf>
          </x14:cfRule>
          <xm:sqref>X19</xm:sqref>
        </x14:conditionalFormatting>
        <x14:conditionalFormatting xmlns:xm="http://schemas.microsoft.com/office/excel/2006/main">
          <x14:cfRule type="containsText" priority="52" operator="containsText" id="{54A0C448-334A-4697-B110-632F1F8DD2CA}">
            <xm:f>NOT(ISERROR(SEARCH(#REF!,Z22)))</xm:f>
            <xm:f>#REF!</xm:f>
            <x14:dxf>
              <font>
                <color rgb="FF9C0006"/>
              </font>
              <fill>
                <patternFill>
                  <bgColor rgb="FFFFC7CE"/>
                </patternFill>
              </fill>
            </x14:dxf>
          </x14:cfRule>
          <xm:sqref>Z22:Z24</xm:sqref>
        </x14:conditionalFormatting>
        <x14:conditionalFormatting xmlns:xm="http://schemas.microsoft.com/office/excel/2006/main">
          <x14:cfRule type="containsText" priority="53" operator="containsText" id="{22447A33-6A77-4509-980C-CF89EB570C78}">
            <xm:f>NOT(ISERROR(SEARCH(#REF!,X22)))</xm:f>
            <xm:f>#REF!</xm:f>
            <x14:dxf>
              <font>
                <color rgb="FF9C0006"/>
              </font>
              <fill>
                <patternFill>
                  <bgColor rgb="FFFFC7CE"/>
                </patternFill>
              </fill>
            </x14:dxf>
          </x14:cfRule>
          <xm:sqref>X22:X24</xm:sqref>
        </x14:conditionalFormatting>
        <x14:conditionalFormatting xmlns:xm="http://schemas.microsoft.com/office/excel/2006/main">
          <x14:cfRule type="containsText" priority="42" operator="containsText" id="{2D7D0B75-0BAC-47C2-A0C1-5922E1F8332E}">
            <xm:f>NOT(ISERROR(SEARCH(#REF!,X31)))</xm:f>
            <xm:f>#REF!</xm:f>
            <x14:dxf>
              <font>
                <color rgb="FF9C0006"/>
              </font>
              <fill>
                <patternFill>
                  <bgColor rgb="FFFFC7CE"/>
                </patternFill>
              </fill>
            </x14:dxf>
          </x14:cfRule>
          <xm:sqref>X31:X33</xm:sqref>
        </x14:conditionalFormatting>
        <x14:conditionalFormatting xmlns:xm="http://schemas.microsoft.com/office/excel/2006/main">
          <x14:cfRule type="containsText" priority="39" operator="containsText" id="{E15E67D5-471A-4F69-A813-C56484048A45}">
            <xm:f>NOT(ISERROR(SEARCH(#REF!,Z31)))</xm:f>
            <xm:f>#REF!</xm:f>
            <x14:dxf>
              <font>
                <color rgb="FF9C0006"/>
              </font>
              <fill>
                <patternFill>
                  <bgColor rgb="FFFFC7CE"/>
                </patternFill>
              </fill>
            </x14:dxf>
          </x14:cfRule>
          <xm:sqref>Z31:Z33</xm:sqref>
        </x14:conditionalFormatting>
        <x14:conditionalFormatting xmlns:xm="http://schemas.microsoft.com/office/excel/2006/main">
          <x14:cfRule type="containsText" priority="30" operator="containsText" id="{48811AB6-4A42-4BF5-BB66-3FA2A7BD6FFC}">
            <xm:f>NOT(ISERROR(SEARCH(#REF!,X49)))</xm:f>
            <xm:f>#REF!</xm:f>
            <x14:dxf>
              <font>
                <color rgb="FF9C0006"/>
              </font>
              <fill>
                <patternFill>
                  <bgColor rgb="FFFFC7CE"/>
                </patternFill>
              </fill>
            </x14:dxf>
          </x14:cfRule>
          <xm:sqref>X49</xm:sqref>
        </x14:conditionalFormatting>
        <x14:conditionalFormatting xmlns:xm="http://schemas.microsoft.com/office/excel/2006/main">
          <x14:cfRule type="containsText" priority="29" operator="containsText" id="{381CFDCB-60AE-4952-977B-EC138A61F767}">
            <xm:f>NOT(ISERROR(SEARCH(#REF!,Z49)))</xm:f>
            <xm:f>#REF!</xm:f>
            <x14:dxf>
              <font>
                <color rgb="FF9C0006"/>
              </font>
              <fill>
                <patternFill>
                  <bgColor rgb="FFFFC7CE"/>
                </patternFill>
              </fill>
            </x14:dxf>
          </x14:cfRule>
          <xm:sqref>Z49</xm:sqref>
        </x14:conditionalFormatting>
        <x14:conditionalFormatting xmlns:xm="http://schemas.microsoft.com/office/excel/2006/main">
          <x14:cfRule type="containsText" priority="21" operator="containsText" id="{6880B71D-3AAB-4BE7-B660-FD34D5A2BD36}">
            <xm:f>NOT(ISERROR(SEARCH(#REF!,Z55)))</xm:f>
            <xm:f>#REF!</xm:f>
            <x14:dxf>
              <font>
                <color rgb="FF9C0006"/>
              </font>
              <fill>
                <patternFill>
                  <bgColor rgb="FFFFC7CE"/>
                </patternFill>
              </fill>
            </x14:dxf>
          </x14:cfRule>
          <xm:sqref>Z55</xm:sqref>
        </x14:conditionalFormatting>
        <x14:conditionalFormatting xmlns:xm="http://schemas.microsoft.com/office/excel/2006/main">
          <x14:cfRule type="containsText" priority="22" operator="containsText" id="{4402832A-3D44-4C5D-A511-6743F6228404}">
            <xm:f>NOT(ISERROR(SEARCH(#REF!,X55)))</xm:f>
            <xm:f>#REF!</xm:f>
            <x14:dxf>
              <font>
                <color rgb="FF9C0006"/>
              </font>
              <fill>
                <patternFill>
                  <bgColor rgb="FFFFC7CE"/>
                </patternFill>
              </fill>
            </x14:dxf>
          </x14:cfRule>
          <xm:sqref>X55</xm:sqref>
        </x14:conditionalFormatting>
        <x14:conditionalFormatting xmlns:xm="http://schemas.microsoft.com/office/excel/2006/main">
          <x14:cfRule type="containsText" priority="10" operator="containsText" id="{84650C1D-E7C0-4B28-9EFF-A54FC1899A89}">
            <xm:f>NOT(ISERROR(SEARCH(#REF!,X61)))</xm:f>
            <xm:f>#REF!</xm:f>
            <x14:dxf>
              <font>
                <color rgb="FF9C0006"/>
              </font>
              <fill>
                <patternFill>
                  <bgColor rgb="FFFFC7CE"/>
                </patternFill>
              </fill>
            </x14:dxf>
          </x14:cfRule>
          <xm:sqref>X61</xm:sqref>
        </x14:conditionalFormatting>
        <x14:conditionalFormatting xmlns:xm="http://schemas.microsoft.com/office/excel/2006/main">
          <x14:cfRule type="containsText" priority="9" operator="containsText" id="{EDB2FAC1-17F2-4AD8-8C0B-9CF3C902F2A4}">
            <xm:f>NOT(ISERROR(SEARCH(#REF!,Z61)))</xm:f>
            <xm:f>#REF!</xm:f>
            <x14:dxf>
              <font>
                <color rgb="FF9C0006"/>
              </font>
              <fill>
                <patternFill>
                  <bgColor rgb="FFFFC7CE"/>
                </patternFill>
              </fill>
            </x14:dxf>
          </x14:cfRule>
          <xm:sqref>Z61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election activeCell="B10" sqref="B10"/>
    </sheetView>
  </sheetViews>
  <sheetFormatPr baseColWidth="10" defaultColWidth="11.42578125" defaultRowHeight="12.75" x14ac:dyDescent="0.2"/>
  <cols>
    <col min="1" max="1" width="4.5703125" customWidth="1"/>
    <col min="2" max="2" width="35.7109375" customWidth="1"/>
  </cols>
  <sheetData>
    <row r="1" spans="1:2" x14ac:dyDescent="0.2">
      <c r="A1" t="s">
        <v>11</v>
      </c>
    </row>
    <row r="3" spans="1:2" x14ac:dyDescent="0.2">
      <c r="A3" s="1" t="s">
        <v>12</v>
      </c>
    </row>
    <row r="5" spans="1:2" x14ac:dyDescent="0.2">
      <c r="A5">
        <v>1</v>
      </c>
      <c r="B5" t="s">
        <v>13</v>
      </c>
    </row>
    <row r="6" spans="1:2" x14ac:dyDescent="0.2">
      <c r="A6">
        <v>2</v>
      </c>
      <c r="B6" t="s">
        <v>14</v>
      </c>
    </row>
    <row r="7" spans="1:2" x14ac:dyDescent="0.2">
      <c r="A7">
        <v>3</v>
      </c>
      <c r="B7" t="s">
        <v>15</v>
      </c>
    </row>
    <row r="8" spans="1:2" x14ac:dyDescent="0.2">
      <c r="A8">
        <v>5</v>
      </c>
      <c r="B8" t="s">
        <v>16</v>
      </c>
    </row>
    <row r="9" spans="1:2" x14ac:dyDescent="0.2">
      <c r="A9">
        <v>6</v>
      </c>
      <c r="B9" t="s">
        <v>17</v>
      </c>
    </row>
    <row r="10" spans="1:2" x14ac:dyDescent="0.2">
      <c r="A10">
        <v>7</v>
      </c>
      <c r="B10" t="s">
        <v>18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H116"/>
  <sheetViews>
    <sheetView showGridLines="0" topLeftCell="B35" zoomScaleNormal="100" zoomScaleSheetLayoutView="130" workbookViewId="0">
      <selection activeCell="M87" sqref="M87:O92"/>
    </sheetView>
  </sheetViews>
  <sheetFormatPr baseColWidth="10" defaultColWidth="11.42578125" defaultRowHeight="12.75" x14ac:dyDescent="0.2"/>
  <cols>
    <col min="1" max="1" width="14.28515625" style="11" customWidth="1"/>
    <col min="2" max="2" width="1.5703125" style="11" customWidth="1"/>
    <col min="3" max="8" width="11.7109375" customWidth="1"/>
    <col min="9" max="10" width="1.5703125" customWidth="1"/>
    <col min="11" max="11" width="9.7109375" customWidth="1"/>
    <col min="12" max="12" width="13.28515625" customWidth="1"/>
    <col min="13" max="13" width="13.7109375" customWidth="1"/>
    <col min="14" max="14" width="4.7109375" customWidth="1"/>
    <col min="15" max="19" width="15.7109375" customWidth="1"/>
    <col min="20" max="20" width="7.7109375" customWidth="1"/>
    <col min="241" max="241" width="53.85546875" customWidth="1"/>
    <col min="242" max="242" width="4.140625" customWidth="1"/>
    <col min="243" max="243" width="3.7109375" customWidth="1"/>
    <col min="244" max="245" width="4.7109375" customWidth="1"/>
    <col min="246" max="246" width="8.7109375" customWidth="1"/>
    <col min="247" max="249" width="16.7109375" customWidth="1"/>
    <col min="250" max="250" width="3.7109375" customWidth="1"/>
    <col min="497" max="497" width="53.85546875" customWidth="1"/>
    <col min="498" max="498" width="4.140625" customWidth="1"/>
    <col min="499" max="499" width="3.7109375" customWidth="1"/>
    <col min="500" max="501" width="4.7109375" customWidth="1"/>
    <col min="502" max="502" width="8.7109375" customWidth="1"/>
    <col min="503" max="505" width="16.7109375" customWidth="1"/>
    <col min="506" max="506" width="3.7109375" customWidth="1"/>
    <col min="753" max="753" width="53.85546875" customWidth="1"/>
    <col min="754" max="754" width="4.140625" customWidth="1"/>
    <col min="755" max="755" width="3.7109375" customWidth="1"/>
    <col min="756" max="757" width="4.7109375" customWidth="1"/>
    <col min="758" max="758" width="8.7109375" customWidth="1"/>
    <col min="759" max="761" width="16.7109375" customWidth="1"/>
    <col min="762" max="762" width="3.7109375" customWidth="1"/>
    <col min="1009" max="1009" width="53.85546875" customWidth="1"/>
    <col min="1010" max="1010" width="4.140625" customWidth="1"/>
    <col min="1011" max="1011" width="3.7109375" customWidth="1"/>
    <col min="1012" max="1013" width="4.7109375" customWidth="1"/>
    <col min="1014" max="1014" width="8.7109375" customWidth="1"/>
    <col min="1015" max="1017" width="16.7109375" customWidth="1"/>
    <col min="1018" max="1018" width="3.7109375" customWidth="1"/>
    <col min="1265" max="1265" width="53.85546875" customWidth="1"/>
    <col min="1266" max="1266" width="4.140625" customWidth="1"/>
    <col min="1267" max="1267" width="3.7109375" customWidth="1"/>
    <col min="1268" max="1269" width="4.7109375" customWidth="1"/>
    <col min="1270" max="1270" width="8.7109375" customWidth="1"/>
    <col min="1271" max="1273" width="16.7109375" customWidth="1"/>
    <col min="1274" max="1274" width="3.7109375" customWidth="1"/>
    <col min="1521" max="1521" width="53.85546875" customWidth="1"/>
    <col min="1522" max="1522" width="4.140625" customWidth="1"/>
    <col min="1523" max="1523" width="3.7109375" customWidth="1"/>
    <col min="1524" max="1525" width="4.7109375" customWidth="1"/>
    <col min="1526" max="1526" width="8.7109375" customWidth="1"/>
    <col min="1527" max="1529" width="16.7109375" customWidth="1"/>
    <col min="1530" max="1530" width="3.7109375" customWidth="1"/>
    <col min="1777" max="1777" width="53.85546875" customWidth="1"/>
    <col min="1778" max="1778" width="4.140625" customWidth="1"/>
    <col min="1779" max="1779" width="3.7109375" customWidth="1"/>
    <col min="1780" max="1781" width="4.7109375" customWidth="1"/>
    <col min="1782" max="1782" width="8.7109375" customWidth="1"/>
    <col min="1783" max="1785" width="16.7109375" customWidth="1"/>
    <col min="1786" max="1786" width="3.7109375" customWidth="1"/>
    <col min="2033" max="2033" width="53.85546875" customWidth="1"/>
    <col min="2034" max="2034" width="4.140625" customWidth="1"/>
    <col min="2035" max="2035" width="3.7109375" customWidth="1"/>
    <col min="2036" max="2037" width="4.7109375" customWidth="1"/>
    <col min="2038" max="2038" width="8.7109375" customWidth="1"/>
    <col min="2039" max="2041" width="16.7109375" customWidth="1"/>
    <col min="2042" max="2042" width="3.7109375" customWidth="1"/>
    <col min="2289" max="2289" width="53.85546875" customWidth="1"/>
    <col min="2290" max="2290" width="4.140625" customWidth="1"/>
    <col min="2291" max="2291" width="3.7109375" customWidth="1"/>
    <col min="2292" max="2293" width="4.7109375" customWidth="1"/>
    <col min="2294" max="2294" width="8.7109375" customWidth="1"/>
    <col min="2295" max="2297" width="16.7109375" customWidth="1"/>
    <col min="2298" max="2298" width="3.7109375" customWidth="1"/>
    <col min="2545" max="2545" width="53.85546875" customWidth="1"/>
    <col min="2546" max="2546" width="4.140625" customWidth="1"/>
    <col min="2547" max="2547" width="3.7109375" customWidth="1"/>
    <col min="2548" max="2549" width="4.7109375" customWidth="1"/>
    <col min="2550" max="2550" width="8.7109375" customWidth="1"/>
    <col min="2551" max="2553" width="16.7109375" customWidth="1"/>
    <col min="2554" max="2554" width="3.7109375" customWidth="1"/>
    <col min="2801" max="2801" width="53.85546875" customWidth="1"/>
    <col min="2802" max="2802" width="4.140625" customWidth="1"/>
    <col min="2803" max="2803" width="3.7109375" customWidth="1"/>
    <col min="2804" max="2805" width="4.7109375" customWidth="1"/>
    <col min="2806" max="2806" width="8.7109375" customWidth="1"/>
    <col min="2807" max="2809" width="16.7109375" customWidth="1"/>
    <col min="2810" max="2810" width="3.7109375" customWidth="1"/>
    <col min="3057" max="3057" width="53.85546875" customWidth="1"/>
    <col min="3058" max="3058" width="4.140625" customWidth="1"/>
    <col min="3059" max="3059" width="3.7109375" customWidth="1"/>
    <col min="3060" max="3061" width="4.7109375" customWidth="1"/>
    <col min="3062" max="3062" width="8.7109375" customWidth="1"/>
    <col min="3063" max="3065" width="16.7109375" customWidth="1"/>
    <col min="3066" max="3066" width="3.7109375" customWidth="1"/>
    <col min="3313" max="3313" width="53.85546875" customWidth="1"/>
    <col min="3314" max="3314" width="4.140625" customWidth="1"/>
    <col min="3315" max="3315" width="3.7109375" customWidth="1"/>
    <col min="3316" max="3317" width="4.7109375" customWidth="1"/>
    <col min="3318" max="3318" width="8.7109375" customWidth="1"/>
    <col min="3319" max="3321" width="16.7109375" customWidth="1"/>
    <col min="3322" max="3322" width="3.7109375" customWidth="1"/>
    <col min="3569" max="3569" width="53.85546875" customWidth="1"/>
    <col min="3570" max="3570" width="4.140625" customWidth="1"/>
    <col min="3571" max="3571" width="3.7109375" customWidth="1"/>
    <col min="3572" max="3573" width="4.7109375" customWidth="1"/>
    <col min="3574" max="3574" width="8.7109375" customWidth="1"/>
    <col min="3575" max="3577" width="16.7109375" customWidth="1"/>
    <col min="3578" max="3578" width="3.7109375" customWidth="1"/>
    <col min="3825" max="3825" width="53.85546875" customWidth="1"/>
    <col min="3826" max="3826" width="4.140625" customWidth="1"/>
    <col min="3827" max="3827" width="3.7109375" customWidth="1"/>
    <col min="3828" max="3829" width="4.7109375" customWidth="1"/>
    <col min="3830" max="3830" width="8.7109375" customWidth="1"/>
    <col min="3831" max="3833" width="16.7109375" customWidth="1"/>
    <col min="3834" max="3834" width="3.7109375" customWidth="1"/>
    <col min="4081" max="4081" width="53.85546875" customWidth="1"/>
    <col min="4082" max="4082" width="4.140625" customWidth="1"/>
    <col min="4083" max="4083" width="3.7109375" customWidth="1"/>
    <col min="4084" max="4085" width="4.7109375" customWidth="1"/>
    <col min="4086" max="4086" width="8.7109375" customWidth="1"/>
    <col min="4087" max="4089" width="16.7109375" customWidth="1"/>
    <col min="4090" max="4090" width="3.7109375" customWidth="1"/>
    <col min="4337" max="4337" width="53.85546875" customWidth="1"/>
    <col min="4338" max="4338" width="4.140625" customWidth="1"/>
    <col min="4339" max="4339" width="3.7109375" customWidth="1"/>
    <col min="4340" max="4341" width="4.7109375" customWidth="1"/>
    <col min="4342" max="4342" width="8.7109375" customWidth="1"/>
    <col min="4343" max="4345" width="16.7109375" customWidth="1"/>
    <col min="4346" max="4346" width="3.7109375" customWidth="1"/>
    <col min="4593" max="4593" width="53.85546875" customWidth="1"/>
    <col min="4594" max="4594" width="4.140625" customWidth="1"/>
    <col min="4595" max="4595" width="3.7109375" customWidth="1"/>
    <col min="4596" max="4597" width="4.7109375" customWidth="1"/>
    <col min="4598" max="4598" width="8.7109375" customWidth="1"/>
    <col min="4599" max="4601" width="16.7109375" customWidth="1"/>
    <col min="4602" max="4602" width="3.7109375" customWidth="1"/>
    <col min="4849" max="4849" width="53.85546875" customWidth="1"/>
    <col min="4850" max="4850" width="4.140625" customWidth="1"/>
    <col min="4851" max="4851" width="3.7109375" customWidth="1"/>
    <col min="4852" max="4853" width="4.7109375" customWidth="1"/>
    <col min="4854" max="4854" width="8.7109375" customWidth="1"/>
    <col min="4855" max="4857" width="16.7109375" customWidth="1"/>
    <col min="4858" max="4858" width="3.7109375" customWidth="1"/>
    <col min="5105" max="5105" width="53.85546875" customWidth="1"/>
    <col min="5106" max="5106" width="4.140625" customWidth="1"/>
    <col min="5107" max="5107" width="3.7109375" customWidth="1"/>
    <col min="5108" max="5109" width="4.7109375" customWidth="1"/>
    <col min="5110" max="5110" width="8.7109375" customWidth="1"/>
    <col min="5111" max="5113" width="16.7109375" customWidth="1"/>
    <col min="5114" max="5114" width="3.7109375" customWidth="1"/>
    <col min="5361" max="5361" width="53.85546875" customWidth="1"/>
    <col min="5362" max="5362" width="4.140625" customWidth="1"/>
    <col min="5363" max="5363" width="3.7109375" customWidth="1"/>
    <col min="5364" max="5365" width="4.7109375" customWidth="1"/>
    <col min="5366" max="5366" width="8.7109375" customWidth="1"/>
    <col min="5367" max="5369" width="16.7109375" customWidth="1"/>
    <col min="5370" max="5370" width="3.7109375" customWidth="1"/>
    <col min="5617" max="5617" width="53.85546875" customWidth="1"/>
    <col min="5618" max="5618" width="4.140625" customWidth="1"/>
    <col min="5619" max="5619" width="3.7109375" customWidth="1"/>
    <col min="5620" max="5621" width="4.7109375" customWidth="1"/>
    <col min="5622" max="5622" width="8.7109375" customWidth="1"/>
    <col min="5623" max="5625" width="16.7109375" customWidth="1"/>
    <col min="5626" max="5626" width="3.7109375" customWidth="1"/>
    <col min="5873" max="5873" width="53.85546875" customWidth="1"/>
    <col min="5874" max="5874" width="4.140625" customWidth="1"/>
    <col min="5875" max="5875" width="3.7109375" customWidth="1"/>
    <col min="5876" max="5877" width="4.7109375" customWidth="1"/>
    <col min="5878" max="5878" width="8.7109375" customWidth="1"/>
    <col min="5879" max="5881" width="16.7109375" customWidth="1"/>
    <col min="5882" max="5882" width="3.7109375" customWidth="1"/>
    <col min="6129" max="6129" width="53.85546875" customWidth="1"/>
    <col min="6130" max="6130" width="4.140625" customWidth="1"/>
    <col min="6131" max="6131" width="3.7109375" customWidth="1"/>
    <col min="6132" max="6133" width="4.7109375" customWidth="1"/>
    <col min="6134" max="6134" width="8.7109375" customWidth="1"/>
    <col min="6135" max="6137" width="16.7109375" customWidth="1"/>
    <col min="6138" max="6138" width="3.7109375" customWidth="1"/>
    <col min="6385" max="6385" width="53.85546875" customWidth="1"/>
    <col min="6386" max="6386" width="4.140625" customWidth="1"/>
    <col min="6387" max="6387" width="3.7109375" customWidth="1"/>
    <col min="6388" max="6389" width="4.7109375" customWidth="1"/>
    <col min="6390" max="6390" width="8.7109375" customWidth="1"/>
    <col min="6391" max="6393" width="16.7109375" customWidth="1"/>
    <col min="6394" max="6394" width="3.7109375" customWidth="1"/>
    <col min="6641" max="6641" width="53.85546875" customWidth="1"/>
    <col min="6642" max="6642" width="4.140625" customWidth="1"/>
    <col min="6643" max="6643" width="3.7109375" customWidth="1"/>
    <col min="6644" max="6645" width="4.7109375" customWidth="1"/>
    <col min="6646" max="6646" width="8.7109375" customWidth="1"/>
    <col min="6647" max="6649" width="16.7109375" customWidth="1"/>
    <col min="6650" max="6650" width="3.7109375" customWidth="1"/>
    <col min="6897" max="6897" width="53.85546875" customWidth="1"/>
    <col min="6898" max="6898" width="4.140625" customWidth="1"/>
    <col min="6899" max="6899" width="3.7109375" customWidth="1"/>
    <col min="6900" max="6901" width="4.7109375" customWidth="1"/>
    <col min="6902" max="6902" width="8.7109375" customWidth="1"/>
    <col min="6903" max="6905" width="16.7109375" customWidth="1"/>
    <col min="6906" max="6906" width="3.7109375" customWidth="1"/>
    <col min="7153" max="7153" width="53.85546875" customWidth="1"/>
    <col min="7154" max="7154" width="4.140625" customWidth="1"/>
    <col min="7155" max="7155" width="3.7109375" customWidth="1"/>
    <col min="7156" max="7157" width="4.7109375" customWidth="1"/>
    <col min="7158" max="7158" width="8.7109375" customWidth="1"/>
    <col min="7159" max="7161" width="16.7109375" customWidth="1"/>
    <col min="7162" max="7162" width="3.7109375" customWidth="1"/>
    <col min="7409" max="7409" width="53.85546875" customWidth="1"/>
    <col min="7410" max="7410" width="4.140625" customWidth="1"/>
    <col min="7411" max="7411" width="3.7109375" customWidth="1"/>
    <col min="7412" max="7413" width="4.7109375" customWidth="1"/>
    <col min="7414" max="7414" width="8.7109375" customWidth="1"/>
    <col min="7415" max="7417" width="16.7109375" customWidth="1"/>
    <col min="7418" max="7418" width="3.7109375" customWidth="1"/>
    <col min="7665" max="7665" width="53.85546875" customWidth="1"/>
    <col min="7666" max="7666" width="4.140625" customWidth="1"/>
    <col min="7667" max="7667" width="3.7109375" customWidth="1"/>
    <col min="7668" max="7669" width="4.7109375" customWidth="1"/>
    <col min="7670" max="7670" width="8.7109375" customWidth="1"/>
    <col min="7671" max="7673" width="16.7109375" customWidth="1"/>
    <col min="7674" max="7674" width="3.7109375" customWidth="1"/>
    <col min="7921" max="7921" width="53.85546875" customWidth="1"/>
    <col min="7922" max="7922" width="4.140625" customWidth="1"/>
    <col min="7923" max="7923" width="3.7109375" customWidth="1"/>
    <col min="7924" max="7925" width="4.7109375" customWidth="1"/>
    <col min="7926" max="7926" width="8.7109375" customWidth="1"/>
    <col min="7927" max="7929" width="16.7109375" customWidth="1"/>
    <col min="7930" max="7930" width="3.7109375" customWidth="1"/>
    <col min="8177" max="8177" width="53.85546875" customWidth="1"/>
    <col min="8178" max="8178" width="4.140625" customWidth="1"/>
    <col min="8179" max="8179" width="3.7109375" customWidth="1"/>
    <col min="8180" max="8181" width="4.7109375" customWidth="1"/>
    <col min="8182" max="8182" width="8.7109375" customWidth="1"/>
    <col min="8183" max="8185" width="16.7109375" customWidth="1"/>
    <col min="8186" max="8186" width="3.7109375" customWidth="1"/>
    <col min="8433" max="8433" width="53.85546875" customWidth="1"/>
    <col min="8434" max="8434" width="4.140625" customWidth="1"/>
    <col min="8435" max="8435" width="3.7109375" customWidth="1"/>
    <col min="8436" max="8437" width="4.7109375" customWidth="1"/>
    <col min="8438" max="8438" width="8.7109375" customWidth="1"/>
    <col min="8439" max="8441" width="16.7109375" customWidth="1"/>
    <col min="8442" max="8442" width="3.7109375" customWidth="1"/>
    <col min="8689" max="8689" width="53.85546875" customWidth="1"/>
    <col min="8690" max="8690" width="4.140625" customWidth="1"/>
    <col min="8691" max="8691" width="3.7109375" customWidth="1"/>
    <col min="8692" max="8693" width="4.7109375" customWidth="1"/>
    <col min="8694" max="8694" width="8.7109375" customWidth="1"/>
    <col min="8695" max="8697" width="16.7109375" customWidth="1"/>
    <col min="8698" max="8698" width="3.7109375" customWidth="1"/>
    <col min="8945" max="8945" width="53.85546875" customWidth="1"/>
    <col min="8946" max="8946" width="4.140625" customWidth="1"/>
    <col min="8947" max="8947" width="3.7109375" customWidth="1"/>
    <col min="8948" max="8949" width="4.7109375" customWidth="1"/>
    <col min="8950" max="8950" width="8.7109375" customWidth="1"/>
    <col min="8951" max="8953" width="16.7109375" customWidth="1"/>
    <col min="8954" max="8954" width="3.7109375" customWidth="1"/>
    <col min="9201" max="9201" width="53.85546875" customWidth="1"/>
    <col min="9202" max="9202" width="4.140625" customWidth="1"/>
    <col min="9203" max="9203" width="3.7109375" customWidth="1"/>
    <col min="9204" max="9205" width="4.7109375" customWidth="1"/>
    <col min="9206" max="9206" width="8.7109375" customWidth="1"/>
    <col min="9207" max="9209" width="16.7109375" customWidth="1"/>
    <col min="9210" max="9210" width="3.7109375" customWidth="1"/>
    <col min="9457" max="9457" width="53.85546875" customWidth="1"/>
    <col min="9458" max="9458" width="4.140625" customWidth="1"/>
    <col min="9459" max="9459" width="3.7109375" customWidth="1"/>
    <col min="9460" max="9461" width="4.7109375" customWidth="1"/>
    <col min="9462" max="9462" width="8.7109375" customWidth="1"/>
    <col min="9463" max="9465" width="16.7109375" customWidth="1"/>
    <col min="9466" max="9466" width="3.7109375" customWidth="1"/>
    <col min="9713" max="9713" width="53.85546875" customWidth="1"/>
    <col min="9714" max="9714" width="4.140625" customWidth="1"/>
    <col min="9715" max="9715" width="3.7109375" customWidth="1"/>
    <col min="9716" max="9717" width="4.7109375" customWidth="1"/>
    <col min="9718" max="9718" width="8.7109375" customWidth="1"/>
    <col min="9719" max="9721" width="16.7109375" customWidth="1"/>
    <col min="9722" max="9722" width="3.7109375" customWidth="1"/>
    <col min="9969" max="9969" width="53.85546875" customWidth="1"/>
    <col min="9970" max="9970" width="4.140625" customWidth="1"/>
    <col min="9971" max="9971" width="3.7109375" customWidth="1"/>
    <col min="9972" max="9973" width="4.7109375" customWidth="1"/>
    <col min="9974" max="9974" width="8.7109375" customWidth="1"/>
    <col min="9975" max="9977" width="16.7109375" customWidth="1"/>
    <col min="9978" max="9978" width="3.7109375" customWidth="1"/>
    <col min="10225" max="10225" width="53.85546875" customWidth="1"/>
    <col min="10226" max="10226" width="4.140625" customWidth="1"/>
    <col min="10227" max="10227" width="3.7109375" customWidth="1"/>
    <col min="10228" max="10229" width="4.7109375" customWidth="1"/>
    <col min="10230" max="10230" width="8.7109375" customWidth="1"/>
    <col min="10231" max="10233" width="16.7109375" customWidth="1"/>
    <col min="10234" max="10234" width="3.7109375" customWidth="1"/>
    <col min="10481" max="10481" width="53.85546875" customWidth="1"/>
    <col min="10482" max="10482" width="4.140625" customWidth="1"/>
    <col min="10483" max="10483" width="3.7109375" customWidth="1"/>
    <col min="10484" max="10485" width="4.7109375" customWidth="1"/>
    <col min="10486" max="10486" width="8.7109375" customWidth="1"/>
    <col min="10487" max="10489" width="16.7109375" customWidth="1"/>
    <col min="10490" max="10490" width="3.7109375" customWidth="1"/>
    <col min="10737" max="10737" width="53.85546875" customWidth="1"/>
    <col min="10738" max="10738" width="4.140625" customWidth="1"/>
    <col min="10739" max="10739" width="3.7109375" customWidth="1"/>
    <col min="10740" max="10741" width="4.7109375" customWidth="1"/>
    <col min="10742" max="10742" width="8.7109375" customWidth="1"/>
    <col min="10743" max="10745" width="16.7109375" customWidth="1"/>
    <col min="10746" max="10746" width="3.7109375" customWidth="1"/>
    <col min="10993" max="10993" width="53.85546875" customWidth="1"/>
    <col min="10994" max="10994" width="4.140625" customWidth="1"/>
    <col min="10995" max="10995" width="3.7109375" customWidth="1"/>
    <col min="10996" max="10997" width="4.7109375" customWidth="1"/>
    <col min="10998" max="10998" width="8.7109375" customWidth="1"/>
    <col min="10999" max="11001" width="16.7109375" customWidth="1"/>
    <col min="11002" max="11002" width="3.7109375" customWidth="1"/>
    <col min="11249" max="11249" width="53.85546875" customWidth="1"/>
    <col min="11250" max="11250" width="4.140625" customWidth="1"/>
    <col min="11251" max="11251" width="3.7109375" customWidth="1"/>
    <col min="11252" max="11253" width="4.7109375" customWidth="1"/>
    <col min="11254" max="11254" width="8.7109375" customWidth="1"/>
    <col min="11255" max="11257" width="16.7109375" customWidth="1"/>
    <col min="11258" max="11258" width="3.7109375" customWidth="1"/>
    <col min="11505" max="11505" width="53.85546875" customWidth="1"/>
    <col min="11506" max="11506" width="4.140625" customWidth="1"/>
    <col min="11507" max="11507" width="3.7109375" customWidth="1"/>
    <col min="11508" max="11509" width="4.7109375" customWidth="1"/>
    <col min="11510" max="11510" width="8.7109375" customWidth="1"/>
    <col min="11511" max="11513" width="16.7109375" customWidth="1"/>
    <col min="11514" max="11514" width="3.7109375" customWidth="1"/>
    <col min="11761" max="11761" width="53.85546875" customWidth="1"/>
    <col min="11762" max="11762" width="4.140625" customWidth="1"/>
    <col min="11763" max="11763" width="3.7109375" customWidth="1"/>
    <col min="11764" max="11765" width="4.7109375" customWidth="1"/>
    <col min="11766" max="11766" width="8.7109375" customWidth="1"/>
    <col min="11767" max="11769" width="16.7109375" customWidth="1"/>
    <col min="11770" max="11770" width="3.7109375" customWidth="1"/>
    <col min="12017" max="12017" width="53.85546875" customWidth="1"/>
    <col min="12018" max="12018" width="4.140625" customWidth="1"/>
    <col min="12019" max="12019" width="3.7109375" customWidth="1"/>
    <col min="12020" max="12021" width="4.7109375" customWidth="1"/>
    <col min="12022" max="12022" width="8.7109375" customWidth="1"/>
    <col min="12023" max="12025" width="16.7109375" customWidth="1"/>
    <col min="12026" max="12026" width="3.7109375" customWidth="1"/>
    <col min="12273" max="12273" width="53.85546875" customWidth="1"/>
    <col min="12274" max="12274" width="4.140625" customWidth="1"/>
    <col min="12275" max="12275" width="3.7109375" customWidth="1"/>
    <col min="12276" max="12277" width="4.7109375" customWidth="1"/>
    <col min="12278" max="12278" width="8.7109375" customWidth="1"/>
    <col min="12279" max="12281" width="16.7109375" customWidth="1"/>
    <col min="12282" max="12282" width="3.7109375" customWidth="1"/>
    <col min="12529" max="12529" width="53.85546875" customWidth="1"/>
    <col min="12530" max="12530" width="4.140625" customWidth="1"/>
    <col min="12531" max="12531" width="3.7109375" customWidth="1"/>
    <col min="12532" max="12533" width="4.7109375" customWidth="1"/>
    <col min="12534" max="12534" width="8.7109375" customWidth="1"/>
    <col min="12535" max="12537" width="16.7109375" customWidth="1"/>
    <col min="12538" max="12538" width="3.7109375" customWidth="1"/>
    <col min="12785" max="12785" width="53.85546875" customWidth="1"/>
    <col min="12786" max="12786" width="4.140625" customWidth="1"/>
    <col min="12787" max="12787" width="3.7109375" customWidth="1"/>
    <col min="12788" max="12789" width="4.7109375" customWidth="1"/>
    <col min="12790" max="12790" width="8.7109375" customWidth="1"/>
    <col min="12791" max="12793" width="16.7109375" customWidth="1"/>
    <col min="12794" max="12794" width="3.7109375" customWidth="1"/>
    <col min="13041" max="13041" width="53.85546875" customWidth="1"/>
    <col min="13042" max="13042" width="4.140625" customWidth="1"/>
    <col min="13043" max="13043" width="3.7109375" customWidth="1"/>
    <col min="13044" max="13045" width="4.7109375" customWidth="1"/>
    <col min="13046" max="13046" width="8.7109375" customWidth="1"/>
    <col min="13047" max="13049" width="16.7109375" customWidth="1"/>
    <col min="13050" max="13050" width="3.7109375" customWidth="1"/>
    <col min="13297" max="13297" width="53.85546875" customWidth="1"/>
    <col min="13298" max="13298" width="4.140625" customWidth="1"/>
    <col min="13299" max="13299" width="3.7109375" customWidth="1"/>
    <col min="13300" max="13301" width="4.7109375" customWidth="1"/>
    <col min="13302" max="13302" width="8.7109375" customWidth="1"/>
    <col min="13303" max="13305" width="16.7109375" customWidth="1"/>
    <col min="13306" max="13306" width="3.7109375" customWidth="1"/>
    <col min="13553" max="13553" width="53.85546875" customWidth="1"/>
    <col min="13554" max="13554" width="4.140625" customWidth="1"/>
    <col min="13555" max="13555" width="3.7109375" customWidth="1"/>
    <col min="13556" max="13557" width="4.7109375" customWidth="1"/>
    <col min="13558" max="13558" width="8.7109375" customWidth="1"/>
    <col min="13559" max="13561" width="16.7109375" customWidth="1"/>
    <col min="13562" max="13562" width="3.7109375" customWidth="1"/>
    <col min="13809" max="13809" width="53.85546875" customWidth="1"/>
    <col min="13810" max="13810" width="4.140625" customWidth="1"/>
    <col min="13811" max="13811" width="3.7109375" customWidth="1"/>
    <col min="13812" max="13813" width="4.7109375" customWidth="1"/>
    <col min="13814" max="13814" width="8.7109375" customWidth="1"/>
    <col min="13815" max="13817" width="16.7109375" customWidth="1"/>
    <col min="13818" max="13818" width="3.7109375" customWidth="1"/>
    <col min="14065" max="14065" width="53.85546875" customWidth="1"/>
    <col min="14066" max="14066" width="4.140625" customWidth="1"/>
    <col min="14067" max="14067" width="3.7109375" customWidth="1"/>
    <col min="14068" max="14069" width="4.7109375" customWidth="1"/>
    <col min="14070" max="14070" width="8.7109375" customWidth="1"/>
    <col min="14071" max="14073" width="16.7109375" customWidth="1"/>
    <col min="14074" max="14074" width="3.7109375" customWidth="1"/>
    <col min="14321" max="14321" width="53.85546875" customWidth="1"/>
    <col min="14322" max="14322" width="4.140625" customWidth="1"/>
    <col min="14323" max="14323" width="3.7109375" customWidth="1"/>
    <col min="14324" max="14325" width="4.7109375" customWidth="1"/>
    <col min="14326" max="14326" width="8.7109375" customWidth="1"/>
    <col min="14327" max="14329" width="16.7109375" customWidth="1"/>
    <col min="14330" max="14330" width="3.7109375" customWidth="1"/>
    <col min="14577" max="14577" width="53.85546875" customWidth="1"/>
    <col min="14578" max="14578" width="4.140625" customWidth="1"/>
    <col min="14579" max="14579" width="3.7109375" customWidth="1"/>
    <col min="14580" max="14581" width="4.7109375" customWidth="1"/>
    <col min="14582" max="14582" width="8.7109375" customWidth="1"/>
    <col min="14583" max="14585" width="16.7109375" customWidth="1"/>
    <col min="14586" max="14586" width="3.7109375" customWidth="1"/>
    <col min="14833" max="14833" width="53.85546875" customWidth="1"/>
    <col min="14834" max="14834" width="4.140625" customWidth="1"/>
    <col min="14835" max="14835" width="3.7109375" customWidth="1"/>
    <col min="14836" max="14837" width="4.7109375" customWidth="1"/>
    <col min="14838" max="14838" width="8.7109375" customWidth="1"/>
    <col min="14839" max="14841" width="16.7109375" customWidth="1"/>
    <col min="14842" max="14842" width="3.7109375" customWidth="1"/>
    <col min="15089" max="15089" width="53.85546875" customWidth="1"/>
    <col min="15090" max="15090" width="4.140625" customWidth="1"/>
    <col min="15091" max="15091" width="3.7109375" customWidth="1"/>
    <col min="15092" max="15093" width="4.7109375" customWidth="1"/>
    <col min="15094" max="15094" width="8.7109375" customWidth="1"/>
    <col min="15095" max="15097" width="16.7109375" customWidth="1"/>
    <col min="15098" max="15098" width="3.7109375" customWidth="1"/>
    <col min="15345" max="15345" width="53.85546875" customWidth="1"/>
    <col min="15346" max="15346" width="4.140625" customWidth="1"/>
    <col min="15347" max="15347" width="3.7109375" customWidth="1"/>
    <col min="15348" max="15349" width="4.7109375" customWidth="1"/>
    <col min="15350" max="15350" width="8.7109375" customWidth="1"/>
    <col min="15351" max="15353" width="16.7109375" customWidth="1"/>
    <col min="15354" max="15354" width="3.7109375" customWidth="1"/>
    <col min="15601" max="15601" width="53.85546875" customWidth="1"/>
    <col min="15602" max="15602" width="4.140625" customWidth="1"/>
    <col min="15603" max="15603" width="3.7109375" customWidth="1"/>
    <col min="15604" max="15605" width="4.7109375" customWidth="1"/>
    <col min="15606" max="15606" width="8.7109375" customWidth="1"/>
    <col min="15607" max="15609" width="16.7109375" customWidth="1"/>
    <col min="15610" max="15610" width="3.7109375" customWidth="1"/>
    <col min="15857" max="15857" width="53.85546875" customWidth="1"/>
    <col min="15858" max="15858" width="4.140625" customWidth="1"/>
    <col min="15859" max="15859" width="3.7109375" customWidth="1"/>
    <col min="15860" max="15861" width="4.7109375" customWidth="1"/>
    <col min="15862" max="15862" width="8.7109375" customWidth="1"/>
    <col min="15863" max="15865" width="16.7109375" customWidth="1"/>
    <col min="15866" max="15866" width="3.7109375" customWidth="1"/>
    <col min="16113" max="16113" width="53.85546875" customWidth="1"/>
    <col min="16114" max="16114" width="4.140625" customWidth="1"/>
    <col min="16115" max="16115" width="3.7109375" customWidth="1"/>
    <col min="16116" max="16117" width="4.7109375" customWidth="1"/>
    <col min="16118" max="16118" width="8.7109375" customWidth="1"/>
    <col min="16119" max="16121" width="16.7109375" customWidth="1"/>
    <col min="16122" max="16122" width="3.7109375" customWidth="1"/>
  </cols>
  <sheetData>
    <row r="1" spans="1:34" ht="15.75" x14ac:dyDescent="0.25">
      <c r="A1" s="391" t="s">
        <v>67</v>
      </c>
      <c r="B1" s="392"/>
      <c r="C1" s="392"/>
      <c r="D1" s="392"/>
      <c r="E1" s="392"/>
      <c r="F1" s="392"/>
      <c r="G1" s="392"/>
      <c r="H1" s="392"/>
      <c r="I1" s="392"/>
      <c r="J1" s="392"/>
      <c r="K1" s="392"/>
      <c r="L1" s="392"/>
      <c r="M1" s="392"/>
      <c r="N1" s="392"/>
      <c r="O1" s="392"/>
      <c r="P1" s="392"/>
      <c r="Q1" s="392"/>
      <c r="R1" s="392"/>
      <c r="S1" s="392"/>
      <c r="T1" s="392"/>
      <c r="U1" s="2"/>
    </row>
    <row r="2" spans="1:34" ht="15.75" x14ac:dyDescent="0.25">
      <c r="A2" s="16"/>
      <c r="B2" s="17"/>
      <c r="C2" s="17"/>
      <c r="D2" s="17"/>
      <c r="E2" s="17"/>
      <c r="F2" s="17"/>
      <c r="G2" s="17"/>
      <c r="H2" s="17"/>
      <c r="I2" s="17"/>
      <c r="J2" s="17"/>
      <c r="K2" s="17"/>
      <c r="L2" s="17"/>
      <c r="M2" s="17"/>
      <c r="N2" s="17"/>
      <c r="O2" s="17"/>
      <c r="P2" s="17"/>
      <c r="Q2" s="17"/>
      <c r="R2" s="25"/>
      <c r="S2" s="25"/>
      <c r="T2" s="84"/>
      <c r="U2" s="2"/>
    </row>
    <row r="3" spans="1:34" ht="15.75" x14ac:dyDescent="0.25">
      <c r="A3" s="389" t="s">
        <v>66</v>
      </c>
      <c r="B3" s="390"/>
      <c r="C3" s="390"/>
      <c r="D3" s="390"/>
      <c r="E3" s="390"/>
      <c r="F3" s="390"/>
      <c r="G3" s="390"/>
      <c r="H3" s="390"/>
      <c r="I3" s="390"/>
      <c r="J3" s="390"/>
      <c r="K3" s="390"/>
      <c r="L3" s="390"/>
      <c r="M3" s="390"/>
      <c r="N3" s="390"/>
      <c r="O3" s="390"/>
      <c r="P3" s="390"/>
      <c r="Q3" s="390"/>
      <c r="R3" s="390"/>
      <c r="S3" s="390"/>
      <c r="T3" s="390"/>
      <c r="U3" s="2"/>
    </row>
    <row r="4" spans="1:34" x14ac:dyDescent="0.2">
      <c r="A4" s="13"/>
      <c r="B4" s="14"/>
      <c r="C4" s="15"/>
      <c r="D4" s="15"/>
      <c r="E4" s="15"/>
      <c r="F4" s="15"/>
      <c r="G4" s="15"/>
      <c r="H4" s="15"/>
      <c r="I4" s="15"/>
      <c r="J4" s="15"/>
      <c r="K4" s="15"/>
      <c r="L4" s="15"/>
      <c r="M4" s="15"/>
      <c r="N4" s="15"/>
      <c r="O4" s="15"/>
      <c r="P4" s="15"/>
      <c r="Q4" s="15"/>
      <c r="R4" s="15"/>
      <c r="S4" s="15"/>
      <c r="T4" s="15"/>
      <c r="U4" s="2"/>
    </row>
    <row r="5" spans="1:34" ht="13.5" thickBot="1" x14ac:dyDescent="0.25">
      <c r="A5" s="18"/>
      <c r="B5" s="18"/>
      <c r="C5" s="19"/>
      <c r="D5" s="19"/>
      <c r="E5" s="19"/>
      <c r="F5" s="19"/>
      <c r="G5" s="19"/>
      <c r="H5" s="19"/>
      <c r="I5" s="19"/>
      <c r="J5" s="19"/>
      <c r="K5" s="19"/>
      <c r="L5" s="19"/>
      <c r="M5" s="19"/>
      <c r="N5" s="19"/>
      <c r="O5" s="19"/>
      <c r="P5" s="19"/>
      <c r="Q5" s="19"/>
      <c r="R5" s="19"/>
      <c r="S5" s="19"/>
      <c r="T5" s="19"/>
    </row>
    <row r="6" spans="1:34" ht="24" customHeight="1" x14ac:dyDescent="0.2">
      <c r="A6" s="20" t="s">
        <v>20</v>
      </c>
      <c r="B6" s="398"/>
      <c r="C6" s="356" t="s">
        <v>82</v>
      </c>
      <c r="D6" s="356"/>
      <c r="E6" s="356"/>
      <c r="F6" s="356"/>
      <c r="G6" s="356"/>
      <c r="H6" s="356"/>
      <c r="I6" s="402"/>
      <c r="J6" s="382"/>
      <c r="K6" s="401" t="s">
        <v>81</v>
      </c>
      <c r="L6" s="401"/>
      <c r="M6" s="401"/>
      <c r="N6" s="401"/>
      <c r="O6" s="401"/>
      <c r="P6" s="401"/>
      <c r="Q6" s="401"/>
      <c r="R6" s="27"/>
      <c r="S6" s="27"/>
      <c r="T6" s="393"/>
    </row>
    <row r="7" spans="1:34" ht="15" customHeight="1" x14ac:dyDescent="0.2">
      <c r="A7" s="378" t="s">
        <v>22</v>
      </c>
      <c r="B7" s="399"/>
      <c r="C7" s="357"/>
      <c r="D7" s="357"/>
      <c r="E7" s="357"/>
      <c r="F7" s="357"/>
      <c r="G7" s="357"/>
      <c r="H7" s="357"/>
      <c r="I7" s="403"/>
      <c r="J7" s="383"/>
      <c r="K7" s="355" t="s">
        <v>95</v>
      </c>
      <c r="L7" s="355"/>
      <c r="M7" s="355"/>
      <c r="N7" s="355"/>
      <c r="O7" s="355"/>
      <c r="P7" s="355"/>
      <c r="Q7" s="355"/>
      <c r="R7" s="355"/>
      <c r="S7" s="355"/>
      <c r="T7" s="394"/>
    </row>
    <row r="8" spans="1:34" ht="15" customHeight="1" x14ac:dyDescent="0.2">
      <c r="A8" s="378"/>
      <c r="B8" s="399"/>
      <c r="C8" s="370" t="s">
        <v>21</v>
      </c>
      <c r="D8" s="370"/>
      <c r="E8" s="370"/>
      <c r="F8" s="370" t="s">
        <v>224</v>
      </c>
      <c r="G8" s="370"/>
      <c r="H8" s="370"/>
      <c r="I8" s="403"/>
      <c r="J8" s="383"/>
      <c r="K8" s="355"/>
      <c r="L8" s="355"/>
      <c r="M8" s="355"/>
      <c r="N8" s="355"/>
      <c r="O8" s="355"/>
      <c r="P8" s="355"/>
      <c r="Q8" s="355"/>
      <c r="R8" s="355"/>
      <c r="S8" s="355"/>
      <c r="T8" s="394"/>
    </row>
    <row r="9" spans="1:34" ht="15" customHeight="1" x14ac:dyDescent="0.2">
      <c r="A9" s="378"/>
      <c r="B9" s="399"/>
      <c r="C9" s="358" t="s">
        <v>34</v>
      </c>
      <c r="D9" s="358"/>
      <c r="E9" s="358"/>
      <c r="F9" s="358" t="s">
        <v>262</v>
      </c>
      <c r="G9" s="358"/>
      <c r="H9" s="358"/>
      <c r="I9" s="403"/>
      <c r="J9" s="383"/>
      <c r="K9" s="355" t="s">
        <v>412</v>
      </c>
      <c r="L9" s="355"/>
      <c r="M9" s="355"/>
      <c r="N9" s="355"/>
      <c r="O9" s="355"/>
      <c r="P9" s="355"/>
      <c r="Q9" s="355"/>
      <c r="R9" s="355"/>
      <c r="S9" s="355"/>
      <c r="T9" s="394"/>
      <c r="W9" s="2"/>
      <c r="X9" s="2"/>
      <c r="Y9" s="2"/>
      <c r="Z9" s="2"/>
      <c r="AA9" s="2"/>
      <c r="AB9" s="2"/>
      <c r="AC9" s="2"/>
      <c r="AD9" s="2"/>
      <c r="AE9" s="2"/>
      <c r="AF9" s="2"/>
      <c r="AG9" s="2"/>
      <c r="AH9" s="2"/>
    </row>
    <row r="10" spans="1:34" ht="12.75" customHeight="1" x14ac:dyDescent="0.2">
      <c r="A10" s="378"/>
      <c r="B10" s="399"/>
      <c r="C10" s="358" t="s">
        <v>35</v>
      </c>
      <c r="D10" s="358"/>
      <c r="E10" s="358"/>
      <c r="F10" s="358" t="s">
        <v>39</v>
      </c>
      <c r="G10" s="358"/>
      <c r="H10" s="358"/>
      <c r="I10" s="403"/>
      <c r="J10" s="383"/>
      <c r="K10" s="355"/>
      <c r="L10" s="355"/>
      <c r="M10" s="355"/>
      <c r="N10" s="355"/>
      <c r="O10" s="355"/>
      <c r="P10" s="355"/>
      <c r="Q10" s="355"/>
      <c r="R10" s="355"/>
      <c r="S10" s="355"/>
      <c r="T10" s="394"/>
      <c r="W10" s="405"/>
      <c r="X10" s="405"/>
      <c r="Y10" s="405"/>
      <c r="Z10" s="406"/>
      <c r="AA10" s="405"/>
      <c r="AB10" s="405"/>
      <c r="AC10" s="405"/>
      <c r="AD10" s="405"/>
      <c r="AE10" s="405"/>
      <c r="AF10" s="405"/>
      <c r="AG10" s="405"/>
      <c r="AH10" s="405"/>
    </row>
    <row r="11" spans="1:34" ht="15" customHeight="1" x14ac:dyDescent="0.2">
      <c r="A11" s="378"/>
      <c r="B11" s="399"/>
      <c r="C11" s="358" t="s">
        <v>36</v>
      </c>
      <c r="D11" s="358"/>
      <c r="E11" s="358"/>
      <c r="F11" s="358" t="s">
        <v>40</v>
      </c>
      <c r="G11" s="358"/>
      <c r="H11" s="358"/>
      <c r="I11" s="403"/>
      <c r="J11" s="383"/>
      <c r="K11" s="355"/>
      <c r="L11" s="355"/>
      <c r="M11" s="355"/>
      <c r="N11" s="355"/>
      <c r="O11" s="355"/>
      <c r="P11" s="355"/>
      <c r="Q11" s="355"/>
      <c r="R11" s="355"/>
      <c r="S11" s="355"/>
      <c r="T11" s="394"/>
      <c r="W11" s="405"/>
      <c r="X11" s="405"/>
      <c r="Y11" s="405"/>
      <c r="Z11" s="406"/>
      <c r="AA11" s="405"/>
      <c r="AB11" s="405"/>
      <c r="AC11" s="405"/>
      <c r="AD11" s="405"/>
      <c r="AE11" s="405"/>
      <c r="AF11" s="405"/>
      <c r="AG11" s="405"/>
      <c r="AH11" s="405"/>
    </row>
    <row r="12" spans="1:34" ht="12.75" customHeight="1" x14ac:dyDescent="0.2">
      <c r="A12" s="378"/>
      <c r="B12" s="399"/>
      <c r="C12" s="358" t="s">
        <v>37</v>
      </c>
      <c r="D12" s="358"/>
      <c r="E12" s="358"/>
      <c r="F12" s="358" t="s">
        <v>41</v>
      </c>
      <c r="G12" s="358"/>
      <c r="H12" s="358"/>
      <c r="I12" s="403"/>
      <c r="J12" s="383"/>
      <c r="K12" s="355" t="s">
        <v>96</v>
      </c>
      <c r="L12" s="355"/>
      <c r="M12" s="355"/>
      <c r="N12" s="355"/>
      <c r="O12" s="355"/>
      <c r="P12" s="355"/>
      <c r="Q12" s="355"/>
      <c r="R12" s="355"/>
      <c r="S12" s="355"/>
      <c r="T12" s="394"/>
    </row>
    <row r="13" spans="1:34" ht="12.75" customHeight="1" x14ac:dyDescent="0.2">
      <c r="A13" s="378"/>
      <c r="B13" s="399"/>
      <c r="C13" s="358" t="s">
        <v>226</v>
      </c>
      <c r="D13" s="358"/>
      <c r="E13" s="358"/>
      <c r="F13" s="358" t="s">
        <v>225</v>
      </c>
      <c r="G13" s="358"/>
      <c r="H13" s="358"/>
      <c r="I13" s="403"/>
      <c r="J13" s="383"/>
      <c r="K13" s="355"/>
      <c r="L13" s="355"/>
      <c r="M13" s="355"/>
      <c r="N13" s="355"/>
      <c r="O13" s="355"/>
      <c r="P13" s="355"/>
      <c r="Q13" s="355"/>
      <c r="R13" s="355"/>
      <c r="S13" s="355"/>
      <c r="T13" s="394"/>
    </row>
    <row r="14" spans="1:34" ht="15" customHeight="1" x14ac:dyDescent="0.2">
      <c r="A14" s="378"/>
      <c r="B14" s="399"/>
      <c r="C14" s="358" t="s">
        <v>38</v>
      </c>
      <c r="D14" s="358"/>
      <c r="E14" s="358"/>
      <c r="F14" s="358" t="s">
        <v>463</v>
      </c>
      <c r="G14" s="358"/>
      <c r="H14" s="358"/>
      <c r="I14" s="403"/>
      <c r="J14" s="383"/>
      <c r="K14" s="355" t="s">
        <v>97</v>
      </c>
      <c r="L14" s="355"/>
      <c r="M14" s="355"/>
      <c r="N14" s="355"/>
      <c r="O14" s="355"/>
      <c r="P14" s="355"/>
      <c r="Q14" s="355"/>
      <c r="R14" s="355"/>
      <c r="S14" s="355"/>
      <c r="T14" s="394"/>
    </row>
    <row r="15" spans="1:34" ht="17.25" customHeight="1" x14ac:dyDescent="0.2">
      <c r="A15" s="378"/>
      <c r="B15" s="399"/>
      <c r="C15" s="85"/>
      <c r="D15" s="114" t="s">
        <v>144</v>
      </c>
      <c r="E15" s="85"/>
      <c r="F15" s="85"/>
      <c r="G15" s="85"/>
      <c r="H15" s="85"/>
      <c r="I15" s="403"/>
      <c r="J15" s="383"/>
      <c r="K15" s="83"/>
      <c r="L15" s="83"/>
      <c r="M15" s="83"/>
      <c r="N15" s="83"/>
      <c r="O15" s="83"/>
      <c r="P15" s="83"/>
      <c r="Q15" s="83"/>
      <c r="R15" s="83"/>
      <c r="S15" s="83"/>
      <c r="T15" s="394"/>
    </row>
    <row r="16" spans="1:34" ht="12.75" customHeight="1" x14ac:dyDescent="0.2">
      <c r="A16" s="378"/>
      <c r="B16" s="399"/>
      <c r="C16" s="358"/>
      <c r="D16" s="358"/>
      <c r="E16" s="358"/>
      <c r="F16" s="430"/>
      <c r="G16" s="430"/>
      <c r="H16" s="430"/>
      <c r="I16" s="403"/>
      <c r="J16" s="383"/>
      <c r="K16" s="355" t="s">
        <v>98</v>
      </c>
      <c r="L16" s="355"/>
      <c r="M16" s="355"/>
      <c r="N16" s="355"/>
      <c r="O16" s="355"/>
      <c r="P16" s="355"/>
      <c r="Q16" s="355"/>
      <c r="R16" s="355"/>
      <c r="S16" s="355"/>
      <c r="T16" s="394"/>
    </row>
    <row r="17" spans="1:21" ht="12.75" customHeight="1" x14ac:dyDescent="0.2">
      <c r="A17" s="378"/>
      <c r="B17" s="399"/>
      <c r="C17" s="358" t="s">
        <v>83</v>
      </c>
      <c r="D17" s="358"/>
      <c r="E17" s="358"/>
      <c r="F17" s="358"/>
      <c r="G17" s="358"/>
      <c r="H17" s="358"/>
      <c r="I17" s="403"/>
      <c r="J17" s="383"/>
      <c r="K17" s="355"/>
      <c r="L17" s="355"/>
      <c r="M17" s="355"/>
      <c r="N17" s="355"/>
      <c r="O17" s="355"/>
      <c r="P17" s="355"/>
      <c r="Q17" s="355"/>
      <c r="R17" s="355"/>
      <c r="S17" s="355"/>
      <c r="T17" s="394"/>
    </row>
    <row r="18" spans="1:21" ht="12.75" customHeight="1" x14ac:dyDescent="0.2">
      <c r="A18" s="378"/>
      <c r="B18" s="399"/>
      <c r="C18" s="358"/>
      <c r="D18" s="358"/>
      <c r="E18" s="358"/>
      <c r="F18" s="358"/>
      <c r="G18" s="358"/>
      <c r="H18" s="358"/>
      <c r="I18" s="403"/>
      <c r="J18" s="383"/>
      <c r="K18" s="355"/>
      <c r="L18" s="355"/>
      <c r="M18" s="355"/>
      <c r="N18" s="355"/>
      <c r="O18" s="355"/>
      <c r="P18" s="355"/>
      <c r="Q18" s="355"/>
      <c r="R18" s="355"/>
      <c r="S18" s="355"/>
      <c r="T18" s="394"/>
    </row>
    <row r="19" spans="1:21" ht="13.5" thickBot="1" x14ac:dyDescent="0.25">
      <c r="A19" s="379"/>
      <c r="B19" s="400"/>
      <c r="C19" s="396"/>
      <c r="D19" s="396"/>
      <c r="E19" s="396"/>
      <c r="F19" s="396"/>
      <c r="G19" s="396"/>
      <c r="H19" s="396"/>
      <c r="I19" s="404"/>
      <c r="J19" s="384"/>
      <c r="K19" s="397"/>
      <c r="L19" s="397"/>
      <c r="M19" s="397"/>
      <c r="N19" s="397"/>
      <c r="O19" s="397"/>
      <c r="P19" s="397"/>
      <c r="Q19" s="397"/>
      <c r="R19" s="26"/>
      <c r="S19" s="26"/>
      <c r="T19" s="395"/>
    </row>
    <row r="20" spans="1:21" ht="24" customHeight="1" x14ac:dyDescent="0.2">
      <c r="A20" s="21" t="s">
        <v>23</v>
      </c>
      <c r="B20" s="363"/>
      <c r="C20" s="356" t="s">
        <v>49</v>
      </c>
      <c r="D20" s="356"/>
      <c r="E20" s="356"/>
      <c r="F20" s="356"/>
      <c r="G20" s="356"/>
      <c r="H20" s="356"/>
      <c r="I20" s="365"/>
      <c r="J20" s="382"/>
      <c r="K20" s="47"/>
      <c r="L20" s="47"/>
      <c r="M20" s="47"/>
      <c r="N20" s="47"/>
      <c r="O20" s="47"/>
      <c r="P20" s="47"/>
      <c r="Q20" s="47"/>
      <c r="R20" s="47"/>
      <c r="S20" s="47"/>
      <c r="T20" s="407"/>
    </row>
    <row r="21" spans="1:21" ht="12.75" customHeight="1" x14ac:dyDescent="0.2">
      <c r="A21" s="378" t="s">
        <v>24</v>
      </c>
      <c r="B21" s="364"/>
      <c r="C21" s="387"/>
      <c r="D21" s="387"/>
      <c r="E21" s="387"/>
      <c r="F21" s="387"/>
      <c r="G21" s="387"/>
      <c r="H21" s="387"/>
      <c r="I21" s="366"/>
      <c r="J21" s="383"/>
      <c r="K21" s="410" t="s">
        <v>200</v>
      </c>
      <c r="L21" s="410"/>
      <c r="M21" s="410"/>
      <c r="N21" s="410"/>
      <c r="O21" s="410"/>
      <c r="P21" s="410"/>
      <c r="Q21" s="410"/>
      <c r="R21" s="410"/>
      <c r="S21" s="410"/>
      <c r="T21" s="408"/>
      <c r="U21" s="3"/>
    </row>
    <row r="22" spans="1:21" ht="12.75" customHeight="1" x14ac:dyDescent="0.2">
      <c r="A22" s="378"/>
      <c r="B22" s="364"/>
      <c r="C22" s="380" t="s">
        <v>99</v>
      </c>
      <c r="D22" s="380"/>
      <c r="E22" s="380"/>
      <c r="F22" s="380"/>
      <c r="G22" s="380"/>
      <c r="H22" s="380"/>
      <c r="I22" s="366"/>
      <c r="J22" s="383"/>
      <c r="K22" s="414" t="s">
        <v>25</v>
      </c>
      <c r="L22" s="29" t="s">
        <v>201</v>
      </c>
      <c r="M22" s="30" t="s">
        <v>145</v>
      </c>
      <c r="N22" s="30">
        <v>5</v>
      </c>
      <c r="O22" s="31">
        <v>5</v>
      </c>
      <c r="P22" s="32">
        <v>10</v>
      </c>
      <c r="Q22" s="32">
        <v>15</v>
      </c>
      <c r="R22" s="32">
        <v>20</v>
      </c>
      <c r="S22" s="32">
        <v>25</v>
      </c>
      <c r="T22" s="408"/>
      <c r="U22" s="2"/>
    </row>
    <row r="23" spans="1:21" x14ac:dyDescent="0.2">
      <c r="A23" s="378"/>
      <c r="B23" s="364"/>
      <c r="C23" s="380" t="s">
        <v>214</v>
      </c>
      <c r="D23" s="380"/>
      <c r="E23" s="380"/>
      <c r="F23" s="380"/>
      <c r="G23" s="380"/>
      <c r="H23" s="380"/>
      <c r="I23" s="366"/>
      <c r="J23" s="383"/>
      <c r="K23" s="415"/>
      <c r="L23" s="33" t="s">
        <v>202</v>
      </c>
      <c r="M23" s="30" t="s">
        <v>203</v>
      </c>
      <c r="N23" s="30">
        <v>4</v>
      </c>
      <c r="O23" s="31">
        <v>4</v>
      </c>
      <c r="P23" s="31">
        <v>8</v>
      </c>
      <c r="Q23" s="32">
        <v>12</v>
      </c>
      <c r="R23" s="32">
        <v>16</v>
      </c>
      <c r="S23" s="32">
        <v>20</v>
      </c>
      <c r="T23" s="408"/>
      <c r="U23" s="2"/>
    </row>
    <row r="24" spans="1:21" x14ac:dyDescent="0.2">
      <c r="A24" s="378"/>
      <c r="B24" s="364"/>
      <c r="C24" s="380" t="s">
        <v>215</v>
      </c>
      <c r="D24" s="380"/>
      <c r="E24" s="380"/>
      <c r="F24" s="380"/>
      <c r="G24" s="380"/>
      <c r="H24" s="380"/>
      <c r="I24" s="366"/>
      <c r="J24" s="383"/>
      <c r="K24" s="415"/>
      <c r="L24" s="33" t="s">
        <v>204</v>
      </c>
      <c r="M24" s="30" t="s">
        <v>104</v>
      </c>
      <c r="N24" s="30">
        <v>3</v>
      </c>
      <c r="O24" s="34">
        <v>3</v>
      </c>
      <c r="P24" s="31">
        <v>6</v>
      </c>
      <c r="Q24" s="31">
        <v>9</v>
      </c>
      <c r="R24" s="32">
        <v>12</v>
      </c>
      <c r="S24" s="32">
        <v>15</v>
      </c>
      <c r="T24" s="408"/>
      <c r="U24" s="2"/>
    </row>
    <row r="25" spans="1:21" x14ac:dyDescent="0.2">
      <c r="A25" s="378"/>
      <c r="B25" s="364"/>
      <c r="C25" s="380" t="s">
        <v>218</v>
      </c>
      <c r="D25" s="380"/>
      <c r="E25" s="380"/>
      <c r="F25" s="380"/>
      <c r="G25" s="380"/>
      <c r="H25" s="380"/>
      <c r="I25" s="366"/>
      <c r="J25" s="383"/>
      <c r="K25" s="415"/>
      <c r="L25" s="33" t="s">
        <v>205</v>
      </c>
      <c r="M25" s="30" t="s">
        <v>206</v>
      </c>
      <c r="N25" s="30">
        <v>2</v>
      </c>
      <c r="O25" s="34">
        <v>2</v>
      </c>
      <c r="P25" s="31">
        <v>4</v>
      </c>
      <c r="Q25" s="31">
        <v>6</v>
      </c>
      <c r="R25" s="31">
        <v>8</v>
      </c>
      <c r="S25" s="32">
        <v>10</v>
      </c>
      <c r="T25" s="408"/>
      <c r="U25" s="2"/>
    </row>
    <row r="26" spans="1:21" x14ac:dyDescent="0.2">
      <c r="A26" s="378"/>
      <c r="B26" s="364"/>
      <c r="C26" s="380" t="s">
        <v>219</v>
      </c>
      <c r="D26" s="380"/>
      <c r="E26" s="380"/>
      <c r="F26" s="380"/>
      <c r="G26" s="380"/>
      <c r="H26" s="380"/>
      <c r="I26" s="366"/>
      <c r="J26" s="383"/>
      <c r="K26" s="416"/>
      <c r="L26" s="33" t="s">
        <v>207</v>
      </c>
      <c r="M26" s="30" t="s">
        <v>127</v>
      </c>
      <c r="N26" s="30">
        <v>1</v>
      </c>
      <c r="O26" s="35">
        <v>1</v>
      </c>
      <c r="P26" s="35">
        <v>2</v>
      </c>
      <c r="Q26" s="35">
        <v>3</v>
      </c>
      <c r="R26" s="36">
        <v>4</v>
      </c>
      <c r="S26" s="31">
        <v>5</v>
      </c>
      <c r="T26" s="408"/>
      <c r="U26" s="2"/>
    </row>
    <row r="27" spans="1:21" ht="12.75" customHeight="1" x14ac:dyDescent="0.2">
      <c r="A27" s="378"/>
      <c r="B27" s="364"/>
      <c r="C27" s="380" t="s">
        <v>216</v>
      </c>
      <c r="D27" s="380"/>
      <c r="E27" s="380"/>
      <c r="F27" s="380"/>
      <c r="G27" s="380"/>
      <c r="H27" s="380"/>
      <c r="I27" s="366"/>
      <c r="J27" s="383"/>
      <c r="K27" s="37"/>
      <c r="L27" s="37"/>
      <c r="M27" s="37"/>
      <c r="N27" s="37"/>
      <c r="O27" s="30">
        <v>1</v>
      </c>
      <c r="P27" s="30">
        <v>2</v>
      </c>
      <c r="Q27" s="30">
        <v>3</v>
      </c>
      <c r="R27" s="38">
        <v>4</v>
      </c>
      <c r="S27" s="30">
        <v>5</v>
      </c>
      <c r="T27" s="408"/>
    </row>
    <row r="28" spans="1:21" ht="12.75" customHeight="1" x14ac:dyDescent="0.2">
      <c r="A28" s="378"/>
      <c r="B28" s="364"/>
      <c r="C28" s="2"/>
      <c r="D28" s="2"/>
      <c r="E28" s="2"/>
      <c r="F28" s="2"/>
      <c r="G28" s="2"/>
      <c r="H28" s="2"/>
      <c r="I28" s="366"/>
      <c r="J28" s="383"/>
      <c r="K28" s="39"/>
      <c r="L28" s="39"/>
      <c r="M28" s="40"/>
      <c r="N28" s="40"/>
      <c r="O28" s="30" t="s">
        <v>141</v>
      </c>
      <c r="P28" s="30" t="s">
        <v>208</v>
      </c>
      <c r="Q28" s="30" t="s">
        <v>140</v>
      </c>
      <c r="R28" s="30" t="s">
        <v>209</v>
      </c>
      <c r="S28" s="30" t="s">
        <v>139</v>
      </c>
      <c r="T28" s="408"/>
    </row>
    <row r="29" spans="1:21" ht="12.75" customHeight="1" x14ac:dyDescent="0.2">
      <c r="A29" s="378"/>
      <c r="B29" s="364"/>
      <c r="C29" s="387" t="s">
        <v>413</v>
      </c>
      <c r="D29" s="387"/>
      <c r="E29" s="387"/>
      <c r="F29" s="387"/>
      <c r="G29" s="387"/>
      <c r="H29" s="387"/>
      <c r="I29" s="366"/>
      <c r="J29" s="383"/>
      <c r="K29" s="39"/>
      <c r="L29" s="39"/>
      <c r="M29" s="40"/>
      <c r="N29" s="40"/>
      <c r="O29" s="41" t="s">
        <v>210</v>
      </c>
      <c r="P29" s="41" t="s">
        <v>211</v>
      </c>
      <c r="Q29" s="41" t="s">
        <v>87</v>
      </c>
      <c r="R29" s="41" t="s">
        <v>212</v>
      </c>
      <c r="S29" s="41" t="s">
        <v>213</v>
      </c>
      <c r="T29" s="408"/>
    </row>
    <row r="30" spans="1:21" ht="25.5" customHeight="1" x14ac:dyDescent="0.2">
      <c r="A30" s="378"/>
      <c r="B30" s="364"/>
      <c r="C30" s="380" t="s">
        <v>217</v>
      </c>
      <c r="D30" s="380"/>
      <c r="E30" s="380"/>
      <c r="F30" s="380"/>
      <c r="G30" s="380"/>
      <c r="H30" s="380"/>
      <c r="I30" s="366"/>
      <c r="J30" s="383"/>
      <c r="K30" s="42"/>
      <c r="L30" s="39"/>
      <c r="M30" s="43"/>
      <c r="N30" s="43"/>
      <c r="O30" s="411" t="s">
        <v>26</v>
      </c>
      <c r="P30" s="412"/>
      <c r="Q30" s="412"/>
      <c r="R30" s="412"/>
      <c r="S30" s="412"/>
      <c r="T30" s="408"/>
    </row>
    <row r="31" spans="1:21" ht="12.75" customHeight="1" x14ac:dyDescent="0.2">
      <c r="A31" s="378"/>
      <c r="B31" s="364"/>
      <c r="C31" s="380" t="s">
        <v>220</v>
      </c>
      <c r="D31" s="380"/>
      <c r="E31" s="380"/>
      <c r="F31" s="380"/>
      <c r="G31" s="380"/>
      <c r="H31" s="380"/>
      <c r="I31" s="366"/>
      <c r="J31" s="383"/>
      <c r="K31" s="48"/>
      <c r="L31" s="48"/>
      <c r="M31" s="48"/>
      <c r="N31" s="48"/>
      <c r="O31" s="48"/>
      <c r="P31" s="48"/>
      <c r="Q31" s="48"/>
      <c r="R31" s="48"/>
      <c r="S31" s="48"/>
      <c r="T31" s="408"/>
    </row>
    <row r="32" spans="1:21" ht="12.75" customHeight="1" x14ac:dyDescent="0.2">
      <c r="A32" s="378"/>
      <c r="B32" s="364"/>
      <c r="C32" s="380" t="s">
        <v>221</v>
      </c>
      <c r="D32" s="380"/>
      <c r="E32" s="380"/>
      <c r="F32" s="380"/>
      <c r="G32" s="380"/>
      <c r="H32" s="380"/>
      <c r="I32" s="366"/>
      <c r="J32" s="383"/>
      <c r="K32" s="413" t="s">
        <v>42</v>
      </c>
      <c r="L32" s="413"/>
      <c r="M32" s="413"/>
      <c r="N32" s="413"/>
      <c r="O32" s="413"/>
      <c r="P32" s="413"/>
      <c r="Q32" s="413"/>
      <c r="R32" s="413"/>
      <c r="S32" s="413"/>
      <c r="T32" s="408"/>
    </row>
    <row r="33" spans="1:20" ht="12.75" customHeight="1" x14ac:dyDescent="0.2">
      <c r="A33" s="378"/>
      <c r="B33" s="364"/>
      <c r="C33" s="380" t="s">
        <v>222</v>
      </c>
      <c r="D33" s="380"/>
      <c r="E33" s="380"/>
      <c r="F33" s="380"/>
      <c r="G33" s="380"/>
      <c r="H33" s="380"/>
      <c r="I33" s="366"/>
      <c r="J33" s="383"/>
      <c r="K33" s="48"/>
      <c r="L33" s="48"/>
      <c r="M33" s="48"/>
      <c r="N33" s="48"/>
      <c r="O33" s="48"/>
      <c r="P33" s="48"/>
      <c r="Q33" s="48"/>
      <c r="R33" s="48"/>
      <c r="S33" s="48"/>
      <c r="T33" s="408"/>
    </row>
    <row r="34" spans="1:20" ht="12.75" customHeight="1" x14ac:dyDescent="0.2">
      <c r="A34" s="378"/>
      <c r="B34" s="364"/>
      <c r="C34" s="380" t="s">
        <v>223</v>
      </c>
      <c r="D34" s="380"/>
      <c r="E34" s="380"/>
      <c r="F34" s="380"/>
      <c r="G34" s="380"/>
      <c r="H34" s="380"/>
      <c r="I34" s="366"/>
      <c r="J34" s="383"/>
      <c r="K34" s="387" t="s">
        <v>415</v>
      </c>
      <c r="L34" s="387"/>
      <c r="M34" s="387"/>
      <c r="N34" s="387"/>
      <c r="O34" s="387"/>
      <c r="P34" s="387"/>
      <c r="Q34" s="387"/>
      <c r="R34" s="387"/>
      <c r="S34" s="387"/>
      <c r="T34" s="408"/>
    </row>
    <row r="35" spans="1:20" ht="12.75" customHeight="1" x14ac:dyDescent="0.2">
      <c r="A35" s="378"/>
      <c r="B35" s="364"/>
      <c r="C35" s="70"/>
      <c r="D35" s="70"/>
      <c r="E35" s="70"/>
      <c r="F35" s="70"/>
      <c r="G35" s="70"/>
      <c r="H35" s="70"/>
      <c r="I35" s="366"/>
      <c r="J35" s="383"/>
      <c r="K35" s="387"/>
      <c r="L35" s="387"/>
      <c r="M35" s="387"/>
      <c r="N35" s="387"/>
      <c r="O35" s="387"/>
      <c r="P35" s="387"/>
      <c r="Q35" s="387"/>
      <c r="R35" s="387"/>
      <c r="S35" s="387"/>
      <c r="T35" s="408"/>
    </row>
    <row r="36" spans="1:20" ht="30" customHeight="1" x14ac:dyDescent="0.2">
      <c r="A36" s="378"/>
      <c r="B36" s="364"/>
      <c r="C36" s="370" t="s">
        <v>414</v>
      </c>
      <c r="D36" s="370"/>
      <c r="E36" s="370"/>
      <c r="F36" s="370"/>
      <c r="G36" s="370"/>
      <c r="H36" s="370"/>
      <c r="I36" s="366"/>
      <c r="J36" s="383"/>
      <c r="K36" s="387"/>
      <c r="L36" s="387"/>
      <c r="M36" s="387"/>
      <c r="N36" s="387"/>
      <c r="O36" s="387"/>
      <c r="P36" s="387"/>
      <c r="Q36" s="387"/>
      <c r="R36" s="387"/>
      <c r="S36" s="387"/>
      <c r="T36" s="408"/>
    </row>
    <row r="37" spans="1:20" ht="13.5" thickBot="1" x14ac:dyDescent="0.25">
      <c r="A37" s="379"/>
      <c r="B37" s="372"/>
      <c r="C37" s="373"/>
      <c r="D37" s="373"/>
      <c r="E37" s="373"/>
      <c r="F37" s="373"/>
      <c r="G37" s="373"/>
      <c r="H37" s="373"/>
      <c r="I37" s="381"/>
      <c r="J37" s="384"/>
      <c r="K37" s="374"/>
      <c r="L37" s="374"/>
      <c r="M37" s="374"/>
      <c r="N37" s="374"/>
      <c r="O37" s="374"/>
      <c r="P37" s="374"/>
      <c r="Q37" s="374"/>
      <c r="R37" s="28"/>
      <c r="S37" s="28"/>
      <c r="T37" s="409"/>
    </row>
    <row r="38" spans="1:20" ht="24" customHeight="1" x14ac:dyDescent="0.2">
      <c r="A38" s="21" t="s">
        <v>27</v>
      </c>
      <c r="B38" s="363"/>
      <c r="I38" s="365"/>
      <c r="J38" s="360"/>
      <c r="K38" s="46"/>
      <c r="L38" s="46"/>
      <c r="M38" s="46"/>
      <c r="N38" s="46"/>
      <c r="O38" s="46"/>
      <c r="P38" s="46"/>
      <c r="Q38" s="46"/>
      <c r="R38" s="44"/>
      <c r="S38" s="44"/>
      <c r="T38" s="369"/>
    </row>
    <row r="39" spans="1:20" ht="21" customHeight="1" x14ac:dyDescent="0.2">
      <c r="A39" s="385" t="s">
        <v>46</v>
      </c>
      <c r="B39" s="364"/>
      <c r="C39" s="357" t="s">
        <v>464</v>
      </c>
      <c r="D39" s="357"/>
      <c r="E39" s="357"/>
      <c r="F39" s="357"/>
      <c r="G39" s="357"/>
      <c r="H39" s="357"/>
      <c r="I39" s="366"/>
      <c r="J39" s="361"/>
      <c r="K39" s="72"/>
      <c r="L39" s="431"/>
      <c r="M39" s="431"/>
      <c r="N39" s="431"/>
      <c r="O39" s="431"/>
      <c r="P39" s="431"/>
      <c r="Q39" s="431"/>
      <c r="R39" s="431"/>
      <c r="S39" s="431"/>
      <c r="T39" s="369"/>
    </row>
    <row r="40" spans="1:20" ht="15.75" customHeight="1" x14ac:dyDescent="0.2">
      <c r="A40" s="385"/>
      <c r="B40" s="364"/>
      <c r="C40" s="357"/>
      <c r="D40" s="357"/>
      <c r="E40" s="357"/>
      <c r="F40" s="357"/>
      <c r="G40" s="357"/>
      <c r="H40" s="357"/>
      <c r="I40" s="366"/>
      <c r="J40" s="361"/>
      <c r="K40" s="73"/>
      <c r="L40" s="432"/>
      <c r="M40" s="74"/>
      <c r="N40" s="75"/>
      <c r="O40" s="76"/>
      <c r="P40" s="76"/>
      <c r="Q40" s="76"/>
      <c r="R40" s="76"/>
      <c r="S40" s="76"/>
      <c r="T40" s="369"/>
    </row>
    <row r="41" spans="1:20" ht="12.75" customHeight="1" x14ac:dyDescent="0.2">
      <c r="A41" s="385"/>
      <c r="B41" s="364"/>
      <c r="I41" s="366"/>
      <c r="J41" s="361"/>
      <c r="K41" s="73"/>
      <c r="L41" s="432"/>
      <c r="M41" s="77"/>
      <c r="N41" s="75"/>
      <c r="O41" s="76"/>
      <c r="P41" s="76"/>
      <c r="Q41" s="76"/>
      <c r="R41" s="76"/>
      <c r="S41" s="76"/>
      <c r="T41" s="369"/>
    </row>
    <row r="42" spans="1:20" x14ac:dyDescent="0.2">
      <c r="A42" s="385"/>
      <c r="B42" s="364"/>
      <c r="C42" s="355" t="s">
        <v>100</v>
      </c>
      <c r="D42" s="355"/>
      <c r="E42" s="355"/>
      <c r="F42" s="355"/>
      <c r="G42" s="355"/>
      <c r="H42" s="355"/>
      <c r="I42" s="366"/>
      <c r="J42" s="361"/>
      <c r="K42" s="73"/>
      <c r="L42" s="432"/>
      <c r="M42" s="77"/>
      <c r="N42" s="75"/>
      <c r="O42" s="76"/>
      <c r="P42" s="76"/>
      <c r="Q42" s="76"/>
      <c r="R42" s="76"/>
      <c r="S42" s="76"/>
      <c r="T42" s="369"/>
    </row>
    <row r="43" spans="1:20" x14ac:dyDescent="0.2">
      <c r="A43" s="385"/>
      <c r="B43" s="364"/>
      <c r="C43" s="355"/>
      <c r="D43" s="355"/>
      <c r="E43" s="355"/>
      <c r="F43" s="355"/>
      <c r="G43" s="355"/>
      <c r="H43" s="355"/>
      <c r="I43" s="366"/>
      <c r="J43" s="361"/>
      <c r="K43" s="73"/>
      <c r="L43" s="432"/>
      <c r="M43" s="77"/>
      <c r="N43" s="75"/>
      <c r="O43" s="76"/>
      <c r="P43" s="76"/>
      <c r="Q43" s="76"/>
      <c r="R43" s="76"/>
      <c r="S43" s="76"/>
      <c r="T43" s="369"/>
    </row>
    <row r="44" spans="1:20" ht="12.75" customHeight="1" x14ac:dyDescent="0.2">
      <c r="A44" s="385"/>
      <c r="B44" s="364"/>
      <c r="C44" s="355"/>
      <c r="D44" s="355"/>
      <c r="E44" s="355"/>
      <c r="F44" s="355"/>
      <c r="G44" s="355"/>
      <c r="H44" s="355"/>
      <c r="I44" s="366"/>
      <c r="J44" s="361"/>
      <c r="K44" s="73"/>
      <c r="L44" s="432"/>
      <c r="M44" s="77"/>
      <c r="N44" s="75"/>
      <c r="O44" s="76"/>
      <c r="P44" s="76"/>
      <c r="Q44" s="76"/>
      <c r="R44" s="76"/>
      <c r="S44" s="76"/>
      <c r="T44" s="369"/>
    </row>
    <row r="45" spans="1:20" ht="12.75" customHeight="1" x14ac:dyDescent="0.2">
      <c r="A45" s="385"/>
      <c r="B45" s="364"/>
      <c r="C45" s="355"/>
      <c r="D45" s="355"/>
      <c r="E45" s="355"/>
      <c r="F45" s="355"/>
      <c r="G45" s="355"/>
      <c r="H45" s="355"/>
      <c r="I45" s="366"/>
      <c r="J45" s="361"/>
      <c r="K45" s="73"/>
      <c r="L45" s="432"/>
      <c r="M45" s="77"/>
      <c r="N45" s="75"/>
      <c r="O45" s="76"/>
      <c r="P45" s="76"/>
      <c r="Q45" s="76"/>
      <c r="R45" s="76"/>
      <c r="S45" s="76"/>
      <c r="T45" s="369"/>
    </row>
    <row r="46" spans="1:20" ht="12.75" customHeight="1" x14ac:dyDescent="0.2">
      <c r="A46" s="385"/>
      <c r="B46" s="364"/>
      <c r="C46" s="19"/>
      <c r="D46" s="23"/>
      <c r="E46" s="23"/>
      <c r="F46" s="23"/>
      <c r="G46" s="23"/>
      <c r="H46" s="23"/>
      <c r="I46" s="366"/>
      <c r="J46" s="361"/>
      <c r="K46" s="73"/>
      <c r="L46" s="432"/>
      <c r="M46" s="77"/>
      <c r="N46" s="75"/>
      <c r="O46" s="76"/>
      <c r="P46" s="76"/>
      <c r="Q46" s="76"/>
      <c r="R46" s="76"/>
      <c r="S46" s="76"/>
      <c r="T46" s="369"/>
    </row>
    <row r="47" spans="1:20" ht="12.75" customHeight="1" x14ac:dyDescent="0.2">
      <c r="A47" s="385"/>
      <c r="B47" s="364"/>
      <c r="C47" s="357" t="s">
        <v>416</v>
      </c>
      <c r="D47" s="357"/>
      <c r="E47" s="357"/>
      <c r="F47" s="357"/>
      <c r="G47" s="357"/>
      <c r="H47" s="357"/>
      <c r="I47" s="366"/>
      <c r="J47" s="361"/>
      <c r="K47" s="73"/>
      <c r="L47" s="432"/>
      <c r="M47" s="77"/>
      <c r="N47" s="75"/>
      <c r="O47" s="76"/>
      <c r="P47" s="76"/>
      <c r="Q47" s="76"/>
      <c r="R47" s="76"/>
      <c r="S47" s="76"/>
      <c r="T47" s="369"/>
    </row>
    <row r="48" spans="1:20" ht="12.75" customHeight="1" x14ac:dyDescent="0.2">
      <c r="A48" s="385"/>
      <c r="B48" s="364"/>
      <c r="C48" s="357"/>
      <c r="D48" s="357"/>
      <c r="E48" s="357"/>
      <c r="F48" s="357"/>
      <c r="G48" s="357"/>
      <c r="H48" s="357"/>
      <c r="I48" s="366"/>
      <c r="J48" s="361"/>
      <c r="K48" s="73"/>
      <c r="L48" s="432"/>
      <c r="M48" s="77"/>
      <c r="N48" s="75"/>
      <c r="O48" s="76"/>
      <c r="P48" s="76"/>
      <c r="Q48" s="76"/>
      <c r="R48" s="76"/>
      <c r="S48" s="76"/>
      <c r="T48" s="369"/>
    </row>
    <row r="49" spans="1:20" ht="12.75" customHeight="1" x14ac:dyDescent="0.2">
      <c r="A49" s="385"/>
      <c r="B49" s="364"/>
      <c r="C49" s="357"/>
      <c r="D49" s="357"/>
      <c r="E49" s="357"/>
      <c r="F49" s="357"/>
      <c r="G49" s="357"/>
      <c r="H49" s="357"/>
      <c r="I49" s="366"/>
      <c r="J49" s="361"/>
      <c r="K49" s="73"/>
      <c r="L49" s="432"/>
      <c r="M49" s="77"/>
      <c r="N49" s="75"/>
      <c r="O49" s="76"/>
      <c r="P49" s="76"/>
      <c r="Q49" s="76"/>
      <c r="R49" s="76"/>
      <c r="S49" s="76"/>
      <c r="T49" s="369"/>
    </row>
    <row r="50" spans="1:20" ht="12.75" customHeight="1" x14ac:dyDescent="0.2">
      <c r="A50" s="385"/>
      <c r="B50" s="364"/>
      <c r="C50" s="357"/>
      <c r="D50" s="357"/>
      <c r="E50" s="357"/>
      <c r="F50" s="357"/>
      <c r="G50" s="357"/>
      <c r="H50" s="357"/>
      <c r="I50" s="366"/>
      <c r="J50" s="361"/>
      <c r="K50" s="73"/>
      <c r="L50" s="432"/>
      <c r="M50" s="77"/>
      <c r="N50" s="75"/>
      <c r="O50" s="76"/>
      <c r="P50" s="76"/>
      <c r="Q50" s="76"/>
      <c r="R50" s="76"/>
      <c r="S50" s="76"/>
      <c r="T50" s="369"/>
    </row>
    <row r="51" spans="1:20" ht="12.75" customHeight="1" x14ac:dyDescent="0.2">
      <c r="A51" s="385"/>
      <c r="B51" s="364"/>
      <c r="C51" s="357"/>
      <c r="D51" s="357"/>
      <c r="E51" s="357"/>
      <c r="F51" s="357"/>
      <c r="G51" s="357"/>
      <c r="H51" s="357"/>
      <c r="I51" s="366"/>
      <c r="J51" s="361"/>
      <c r="K51" s="73"/>
      <c r="L51" s="432"/>
      <c r="M51" s="77"/>
      <c r="N51" s="75"/>
      <c r="O51" s="76"/>
      <c r="P51" s="76"/>
      <c r="Q51" s="76"/>
      <c r="R51" s="76"/>
      <c r="S51" s="76"/>
      <c r="T51" s="369"/>
    </row>
    <row r="52" spans="1:20" ht="12.75" customHeight="1" x14ac:dyDescent="0.2">
      <c r="A52" s="385"/>
      <c r="B52" s="364"/>
      <c r="C52" s="357"/>
      <c r="D52" s="357"/>
      <c r="E52" s="357"/>
      <c r="F52" s="357"/>
      <c r="G52" s="357"/>
      <c r="H52" s="357"/>
      <c r="I52" s="366"/>
      <c r="J52" s="361"/>
      <c r="K52" s="73"/>
      <c r="L52" s="432"/>
      <c r="M52" s="77"/>
      <c r="N52" s="75"/>
      <c r="O52" s="76"/>
      <c r="P52" s="76"/>
      <c r="Q52" s="76"/>
      <c r="R52" s="76"/>
      <c r="S52" s="76"/>
      <c r="T52" s="369"/>
    </row>
    <row r="53" spans="1:20" ht="12.75" customHeight="1" x14ac:dyDescent="0.2">
      <c r="A53" s="385"/>
      <c r="B53" s="364"/>
      <c r="C53" s="357"/>
      <c r="D53" s="357"/>
      <c r="E53" s="357"/>
      <c r="F53" s="357"/>
      <c r="G53" s="357"/>
      <c r="H53" s="357"/>
      <c r="I53" s="366"/>
      <c r="J53" s="361"/>
      <c r="K53" s="73"/>
      <c r="L53" s="432"/>
      <c r="M53" s="77"/>
      <c r="N53" s="75"/>
      <c r="O53" s="76"/>
      <c r="P53" s="76"/>
      <c r="Q53" s="76"/>
      <c r="R53" s="76"/>
      <c r="S53" s="76"/>
      <c r="T53" s="369"/>
    </row>
    <row r="54" spans="1:20" ht="12.75" customHeight="1" x14ac:dyDescent="0.2">
      <c r="A54" s="385"/>
      <c r="B54" s="364"/>
      <c r="C54" s="357"/>
      <c r="D54" s="357"/>
      <c r="E54" s="357"/>
      <c r="F54" s="357"/>
      <c r="G54" s="357"/>
      <c r="H54" s="357"/>
      <c r="I54" s="366"/>
      <c r="J54" s="361"/>
      <c r="K54" s="73"/>
      <c r="L54" s="432"/>
      <c r="M54" s="77"/>
      <c r="N54" s="75"/>
      <c r="O54" s="76"/>
      <c r="P54" s="76"/>
      <c r="Q54" s="76"/>
      <c r="R54" s="76"/>
      <c r="S54" s="76"/>
      <c r="T54" s="369"/>
    </row>
    <row r="55" spans="1:20" ht="12.75" customHeight="1" x14ac:dyDescent="0.2">
      <c r="A55" s="385"/>
      <c r="B55" s="364"/>
      <c r="C55" s="357"/>
      <c r="D55" s="357"/>
      <c r="E55" s="357"/>
      <c r="F55" s="357"/>
      <c r="G55" s="357"/>
      <c r="H55" s="357"/>
      <c r="I55" s="366"/>
      <c r="J55" s="361"/>
      <c r="K55" s="73"/>
      <c r="L55" s="432"/>
      <c r="M55" s="77"/>
      <c r="N55" s="75"/>
      <c r="O55" s="76"/>
      <c r="P55" s="76"/>
      <c r="Q55" s="76"/>
      <c r="R55" s="76"/>
      <c r="S55" s="76"/>
      <c r="T55" s="369"/>
    </row>
    <row r="56" spans="1:20" ht="12.75" customHeight="1" x14ac:dyDescent="0.2">
      <c r="A56" s="385"/>
      <c r="B56" s="364"/>
      <c r="C56" s="357"/>
      <c r="D56" s="357"/>
      <c r="E56" s="357"/>
      <c r="F56" s="357"/>
      <c r="G56" s="357"/>
      <c r="H56" s="357"/>
      <c r="I56" s="366"/>
      <c r="J56" s="361"/>
      <c r="K56" s="73"/>
      <c r="L56" s="432"/>
      <c r="M56" s="77"/>
      <c r="N56" s="75"/>
      <c r="O56" s="76"/>
      <c r="P56" s="76"/>
      <c r="Q56" s="76"/>
      <c r="R56" s="76"/>
      <c r="S56" s="76"/>
      <c r="T56" s="369"/>
    </row>
    <row r="57" spans="1:20" ht="12.75" customHeight="1" x14ac:dyDescent="0.2">
      <c r="A57" s="385"/>
      <c r="B57" s="364"/>
      <c r="C57" s="71"/>
      <c r="D57" s="71"/>
      <c r="E57" s="71"/>
      <c r="F57" s="71"/>
      <c r="G57" s="71"/>
      <c r="H57" s="71"/>
      <c r="I57" s="366"/>
      <c r="J57" s="361"/>
      <c r="K57" s="73"/>
      <c r="L57" s="432"/>
      <c r="M57" s="77"/>
      <c r="N57" s="75"/>
      <c r="O57" s="76"/>
      <c r="P57" s="76"/>
      <c r="Q57" s="76"/>
      <c r="R57" s="76"/>
      <c r="S57" s="76"/>
      <c r="T57" s="369"/>
    </row>
    <row r="58" spans="1:20" ht="12.75" customHeight="1" x14ac:dyDescent="0.2">
      <c r="A58" s="385"/>
      <c r="B58" s="364"/>
      <c r="C58" s="357" t="s">
        <v>417</v>
      </c>
      <c r="D58" s="357"/>
      <c r="E58" s="357"/>
      <c r="F58" s="357"/>
      <c r="G58" s="357"/>
      <c r="H58" s="357"/>
      <c r="I58" s="366"/>
      <c r="J58" s="361"/>
      <c r="K58" s="73"/>
      <c r="L58" s="432"/>
      <c r="M58" s="77"/>
      <c r="N58" s="75"/>
      <c r="O58" s="76"/>
      <c r="P58" s="76"/>
      <c r="Q58" s="76"/>
      <c r="R58" s="76"/>
      <c r="S58" s="76"/>
      <c r="T58" s="369"/>
    </row>
    <row r="59" spans="1:20" ht="12.75" customHeight="1" x14ac:dyDescent="0.2">
      <c r="A59" s="385"/>
      <c r="B59" s="364"/>
      <c r="C59" s="357"/>
      <c r="D59" s="357"/>
      <c r="E59" s="357"/>
      <c r="F59" s="357"/>
      <c r="G59" s="357"/>
      <c r="H59" s="357"/>
      <c r="I59" s="366"/>
      <c r="J59" s="361"/>
      <c r="K59" s="73"/>
      <c r="L59" s="432"/>
      <c r="M59" s="77"/>
      <c r="N59" s="75"/>
      <c r="O59" s="76"/>
      <c r="P59" s="76"/>
      <c r="Q59" s="76"/>
      <c r="R59" s="76"/>
      <c r="S59" s="76"/>
      <c r="T59" s="369"/>
    </row>
    <row r="60" spans="1:20" ht="12.75" customHeight="1" x14ac:dyDescent="0.2">
      <c r="A60" s="385"/>
      <c r="B60" s="364"/>
      <c r="C60" s="357"/>
      <c r="D60" s="357"/>
      <c r="E60" s="357"/>
      <c r="F60" s="357"/>
      <c r="G60" s="357"/>
      <c r="H60" s="357"/>
      <c r="I60" s="366"/>
      <c r="J60" s="361"/>
      <c r="K60" s="73"/>
      <c r="L60" s="432"/>
      <c r="M60" s="77"/>
      <c r="N60" s="75"/>
      <c r="O60" s="76"/>
      <c r="P60" s="76"/>
      <c r="Q60" s="76"/>
      <c r="R60" s="76"/>
      <c r="S60" s="76"/>
      <c r="T60" s="369"/>
    </row>
    <row r="61" spans="1:20" ht="12.75" customHeight="1" x14ac:dyDescent="0.2">
      <c r="A61" s="385"/>
      <c r="B61" s="364"/>
      <c r="C61" s="357"/>
      <c r="D61" s="357"/>
      <c r="E61" s="357"/>
      <c r="F61" s="357"/>
      <c r="G61" s="357"/>
      <c r="H61" s="357"/>
      <c r="I61" s="366"/>
      <c r="J61" s="361"/>
      <c r="K61" s="73"/>
      <c r="L61" s="432"/>
      <c r="M61" s="77"/>
      <c r="N61" s="75"/>
      <c r="O61" s="76"/>
      <c r="P61" s="76"/>
      <c r="Q61" s="76"/>
      <c r="R61" s="76"/>
      <c r="S61" s="76"/>
      <c r="T61" s="369"/>
    </row>
    <row r="62" spans="1:20" ht="12.75" customHeight="1" x14ac:dyDescent="0.2">
      <c r="A62" s="385"/>
      <c r="B62" s="364"/>
      <c r="C62" s="357"/>
      <c r="D62" s="357"/>
      <c r="E62" s="357"/>
      <c r="F62" s="357"/>
      <c r="G62" s="357"/>
      <c r="H62" s="357"/>
      <c r="I62" s="366"/>
      <c r="J62" s="361"/>
      <c r="K62" s="73"/>
      <c r="L62" s="432"/>
      <c r="M62" s="77"/>
      <c r="N62" s="75"/>
      <c r="O62" s="76"/>
      <c r="P62" s="76"/>
      <c r="Q62" s="76"/>
      <c r="R62" s="76"/>
      <c r="S62" s="76"/>
      <c r="T62" s="369"/>
    </row>
    <row r="63" spans="1:20" ht="12.75" customHeight="1" x14ac:dyDescent="0.2">
      <c r="A63" s="385"/>
      <c r="B63" s="364"/>
      <c r="C63" s="357"/>
      <c r="D63" s="357"/>
      <c r="E63" s="357"/>
      <c r="F63" s="357"/>
      <c r="G63" s="357"/>
      <c r="H63" s="357"/>
      <c r="I63" s="366"/>
      <c r="J63" s="361"/>
      <c r="K63" s="73"/>
      <c r="L63" s="432"/>
      <c r="M63" s="77"/>
      <c r="N63" s="75"/>
      <c r="O63" s="76"/>
      <c r="P63" s="76"/>
      <c r="Q63" s="76"/>
      <c r="R63" s="76"/>
      <c r="S63" s="76"/>
      <c r="T63" s="369"/>
    </row>
    <row r="64" spans="1:20" ht="12.75" customHeight="1" x14ac:dyDescent="0.2">
      <c r="A64" s="385"/>
      <c r="B64" s="364"/>
      <c r="C64" s="50"/>
      <c r="D64" s="50"/>
      <c r="E64" s="50"/>
      <c r="F64" s="50"/>
      <c r="G64" s="50"/>
      <c r="H64" s="50"/>
      <c r="I64" s="366"/>
      <c r="J64" s="361"/>
      <c r="K64" s="73"/>
      <c r="L64" s="432"/>
      <c r="M64" s="77"/>
      <c r="N64" s="75"/>
      <c r="O64" s="76"/>
      <c r="P64" s="76"/>
      <c r="Q64" s="76"/>
      <c r="R64" s="76"/>
      <c r="S64" s="76"/>
      <c r="T64" s="369"/>
    </row>
    <row r="65" spans="1:20" ht="12.75" customHeight="1" x14ac:dyDescent="0.2">
      <c r="A65" s="385"/>
      <c r="B65" s="364"/>
      <c r="C65" s="370" t="s">
        <v>80</v>
      </c>
      <c r="D65" s="358"/>
      <c r="E65" s="358"/>
      <c r="F65" s="358"/>
      <c r="G65" s="358"/>
      <c r="H65" s="358"/>
      <c r="I65" s="366"/>
      <c r="J65" s="361"/>
      <c r="K65" s="73"/>
      <c r="L65" s="432"/>
      <c r="M65" s="77"/>
      <c r="N65" s="75"/>
      <c r="O65" s="76"/>
      <c r="P65" s="76"/>
      <c r="Q65" s="76"/>
      <c r="R65" s="76"/>
      <c r="S65" s="76"/>
      <c r="T65" s="369"/>
    </row>
    <row r="66" spans="1:20" ht="12.75" customHeight="1" x14ac:dyDescent="0.2">
      <c r="A66" s="385"/>
      <c r="B66" s="364"/>
      <c r="C66" s="52" t="s">
        <v>373</v>
      </c>
      <c r="D66" s="355" t="s">
        <v>418</v>
      </c>
      <c r="E66" s="355"/>
      <c r="F66" s="355"/>
      <c r="G66" s="355"/>
      <c r="H66" s="355"/>
      <c r="I66" s="366"/>
      <c r="J66" s="361"/>
      <c r="K66" s="73"/>
      <c r="L66" s="432"/>
      <c r="M66" s="77"/>
      <c r="N66" s="75"/>
      <c r="O66" s="76"/>
      <c r="P66" s="76"/>
      <c r="Q66" s="76"/>
      <c r="R66" s="76"/>
      <c r="S66" s="76"/>
      <c r="T66" s="369"/>
    </row>
    <row r="67" spans="1:20" ht="31.5" customHeight="1" x14ac:dyDescent="0.2">
      <c r="A67" s="385"/>
      <c r="B67" s="364"/>
      <c r="C67" s="53" t="s">
        <v>312</v>
      </c>
      <c r="D67" s="377" t="s">
        <v>378</v>
      </c>
      <c r="E67" s="377"/>
      <c r="F67" s="377"/>
      <c r="G67" s="377"/>
      <c r="H67" s="377"/>
      <c r="I67" s="366"/>
      <c r="J67" s="361"/>
      <c r="K67" s="73"/>
      <c r="L67" s="74"/>
      <c r="M67" s="74"/>
      <c r="N67" s="78"/>
      <c r="O67" s="79"/>
      <c r="P67" s="79"/>
      <c r="Q67" s="79"/>
      <c r="R67" s="79"/>
      <c r="S67" s="79"/>
      <c r="T67" s="369"/>
    </row>
    <row r="68" spans="1:20" ht="45" customHeight="1" x14ac:dyDescent="0.2">
      <c r="A68" s="385"/>
      <c r="B68" s="364"/>
      <c r="C68" s="54" t="s">
        <v>374</v>
      </c>
      <c r="D68" s="377" t="s">
        <v>383</v>
      </c>
      <c r="E68" s="377"/>
      <c r="F68" s="377"/>
      <c r="G68" s="377"/>
      <c r="H68" s="377"/>
      <c r="I68" s="366"/>
      <c r="J68" s="361"/>
      <c r="K68" s="73"/>
      <c r="L68" s="74"/>
      <c r="N68" s="78"/>
      <c r="O68" s="80"/>
      <c r="P68" s="80"/>
      <c r="Q68" s="433"/>
      <c r="R68" s="433"/>
      <c r="S68" s="80"/>
      <c r="T68" s="369"/>
    </row>
    <row r="69" spans="1:20" ht="36.75" customHeight="1" x14ac:dyDescent="0.2">
      <c r="A69" s="385"/>
      <c r="B69" s="364"/>
      <c r="C69" s="54" t="s">
        <v>375</v>
      </c>
      <c r="D69" s="377" t="s">
        <v>379</v>
      </c>
      <c r="E69" s="377"/>
      <c r="F69" s="377"/>
      <c r="G69" s="377"/>
      <c r="H69" s="377"/>
      <c r="I69" s="366"/>
      <c r="J69" s="361"/>
      <c r="K69" s="73"/>
      <c r="L69" s="370" t="s">
        <v>380</v>
      </c>
      <c r="M69" s="370"/>
      <c r="N69" s="370"/>
      <c r="O69" s="370"/>
      <c r="P69" s="370"/>
      <c r="Q69" s="370"/>
      <c r="R69" s="370"/>
      <c r="S69" s="370"/>
      <c r="T69" s="369"/>
    </row>
    <row r="70" spans="1:20" ht="36" customHeight="1" x14ac:dyDescent="0.2">
      <c r="A70" s="385"/>
      <c r="B70" s="364"/>
      <c r="C70" s="54" t="s">
        <v>376</v>
      </c>
      <c r="D70" s="377" t="s">
        <v>377</v>
      </c>
      <c r="E70" s="377"/>
      <c r="F70" s="377"/>
      <c r="G70" s="377"/>
      <c r="H70" s="377"/>
      <c r="I70" s="366"/>
      <c r="J70" s="361"/>
      <c r="K70" s="73"/>
      <c r="L70" s="370" t="s">
        <v>465</v>
      </c>
      <c r="M70" s="370"/>
      <c r="N70" s="370"/>
      <c r="O70" s="370"/>
      <c r="P70" s="370"/>
      <c r="Q70" s="370"/>
      <c r="R70" s="370"/>
      <c r="S70" s="370"/>
      <c r="T70" s="369"/>
    </row>
    <row r="71" spans="1:20" ht="11.25" customHeight="1" thickBot="1" x14ac:dyDescent="0.25">
      <c r="A71" s="386"/>
      <c r="B71" s="364"/>
      <c r="C71" s="371"/>
      <c r="D71" s="371"/>
      <c r="E71" s="371"/>
      <c r="F71" s="371"/>
      <c r="G71" s="371"/>
      <c r="H71" s="371"/>
      <c r="I71" s="366"/>
      <c r="J71" s="361"/>
      <c r="K71" s="367"/>
      <c r="L71" s="367"/>
      <c r="M71" s="367"/>
      <c r="N71" s="367"/>
      <c r="O71" s="367"/>
      <c r="P71" s="367"/>
      <c r="Q71" s="367"/>
      <c r="R71" s="367"/>
      <c r="S71" s="367"/>
      <c r="T71" s="368"/>
    </row>
    <row r="72" spans="1:20" ht="32.25" customHeight="1" x14ac:dyDescent="0.2">
      <c r="A72" s="22" t="s">
        <v>28</v>
      </c>
      <c r="B72" s="363"/>
      <c r="C72" s="356" t="s">
        <v>419</v>
      </c>
      <c r="D72" s="356"/>
      <c r="E72" s="356"/>
      <c r="F72" s="356"/>
      <c r="G72" s="356"/>
      <c r="H72" s="356"/>
      <c r="I72" s="422"/>
      <c r="J72" s="360"/>
      <c r="K72" s="375"/>
      <c r="L72" s="375"/>
      <c r="M72" s="375"/>
      <c r="N72" s="375"/>
      <c r="O72" s="375"/>
      <c r="P72" s="375"/>
      <c r="Q72" s="375"/>
      <c r="R72" s="45"/>
      <c r="S72" s="45"/>
      <c r="T72" s="420"/>
    </row>
    <row r="73" spans="1:20" ht="25.5" customHeight="1" x14ac:dyDescent="0.2">
      <c r="A73" s="378" t="s">
        <v>30</v>
      </c>
      <c r="B73" s="364"/>
      <c r="C73" s="388" t="s">
        <v>466</v>
      </c>
      <c r="D73" s="388"/>
      <c r="E73" s="388"/>
      <c r="F73" s="388"/>
      <c r="G73" s="388"/>
      <c r="H73" s="388"/>
      <c r="I73" s="423"/>
      <c r="J73" s="361"/>
      <c r="K73" s="417" t="s">
        <v>50</v>
      </c>
      <c r="L73" s="417"/>
      <c r="M73" s="417" t="s">
        <v>47</v>
      </c>
      <c r="N73" s="417"/>
      <c r="O73" s="417"/>
      <c r="P73" s="417" t="s">
        <v>48</v>
      </c>
      <c r="Q73" s="417"/>
      <c r="R73" s="417"/>
      <c r="S73" s="417"/>
      <c r="T73" s="369"/>
    </row>
    <row r="74" spans="1:20" ht="24.95" customHeight="1" x14ac:dyDescent="0.2">
      <c r="A74" s="378"/>
      <c r="B74" s="364"/>
      <c r="C74" s="376" t="s">
        <v>420</v>
      </c>
      <c r="D74" s="357"/>
      <c r="E74" s="357"/>
      <c r="F74" s="357"/>
      <c r="G74" s="357"/>
      <c r="H74" s="357"/>
      <c r="I74" s="423"/>
      <c r="J74" s="361"/>
      <c r="K74" s="417"/>
      <c r="L74" s="417"/>
      <c r="M74" s="417"/>
      <c r="N74" s="417"/>
      <c r="O74" s="417"/>
      <c r="P74" s="417"/>
      <c r="Q74" s="417"/>
      <c r="R74" s="417"/>
      <c r="S74" s="417"/>
      <c r="T74" s="369"/>
    </row>
    <row r="75" spans="1:20" ht="23.25" customHeight="1" x14ac:dyDescent="0.2">
      <c r="A75" s="378"/>
      <c r="B75" s="364"/>
      <c r="C75" s="355" t="s">
        <v>101</v>
      </c>
      <c r="D75" s="355"/>
      <c r="E75" s="355"/>
      <c r="F75" s="355"/>
      <c r="G75" s="355"/>
      <c r="H75" s="355"/>
      <c r="I75" s="423"/>
      <c r="J75" s="361"/>
      <c r="K75" s="425" t="s">
        <v>381</v>
      </c>
      <c r="L75" s="425"/>
      <c r="M75" s="419" t="s">
        <v>43</v>
      </c>
      <c r="N75" s="419"/>
      <c r="O75" s="419"/>
      <c r="P75" s="418" t="s">
        <v>467</v>
      </c>
      <c r="Q75" s="418"/>
      <c r="R75" s="418"/>
      <c r="S75" s="418"/>
      <c r="T75" s="369"/>
    </row>
    <row r="76" spans="1:20" ht="24.95" customHeight="1" x14ac:dyDescent="0.2">
      <c r="A76" s="378"/>
      <c r="B76" s="364"/>
      <c r="C76" s="376" t="s">
        <v>421</v>
      </c>
      <c r="D76" s="357"/>
      <c r="E76" s="357"/>
      <c r="F76" s="357"/>
      <c r="G76" s="357"/>
      <c r="H76" s="357"/>
      <c r="I76" s="423"/>
      <c r="J76" s="361"/>
      <c r="K76" s="425"/>
      <c r="L76" s="425"/>
      <c r="M76" s="419"/>
      <c r="N76" s="419"/>
      <c r="O76" s="419"/>
      <c r="P76" s="418"/>
      <c r="Q76" s="418"/>
      <c r="R76" s="418"/>
      <c r="S76" s="418"/>
      <c r="T76" s="369"/>
    </row>
    <row r="77" spans="1:20" ht="24.95" customHeight="1" x14ac:dyDescent="0.2">
      <c r="A77" s="378"/>
      <c r="B77" s="364"/>
      <c r="C77" s="357"/>
      <c r="D77" s="357"/>
      <c r="E77" s="357"/>
      <c r="F77" s="357"/>
      <c r="G77" s="357"/>
      <c r="H77" s="357"/>
      <c r="I77" s="423"/>
      <c r="J77" s="361"/>
      <c r="K77" s="425"/>
      <c r="L77" s="425"/>
      <c r="M77" s="419"/>
      <c r="N77" s="419"/>
      <c r="O77" s="419"/>
      <c r="P77" s="418"/>
      <c r="Q77" s="418"/>
      <c r="R77" s="418"/>
      <c r="S77" s="418"/>
      <c r="T77" s="369"/>
    </row>
    <row r="78" spans="1:20" ht="24.95" customHeight="1" x14ac:dyDescent="0.2">
      <c r="A78" s="378"/>
      <c r="B78" s="364"/>
      <c r="C78" s="357"/>
      <c r="D78" s="357"/>
      <c r="E78" s="357"/>
      <c r="F78" s="357"/>
      <c r="G78" s="357"/>
      <c r="H78" s="357"/>
      <c r="I78" s="423"/>
      <c r="J78" s="361"/>
      <c r="K78" s="425"/>
      <c r="L78" s="425"/>
      <c r="M78" s="419"/>
      <c r="N78" s="419"/>
      <c r="O78" s="419"/>
      <c r="P78" s="418"/>
      <c r="Q78" s="418"/>
      <c r="R78" s="418"/>
      <c r="S78" s="418"/>
      <c r="T78" s="369"/>
    </row>
    <row r="79" spans="1:20" ht="24.95" customHeight="1" x14ac:dyDescent="0.2">
      <c r="A79" s="378"/>
      <c r="B79" s="364"/>
      <c r="C79" s="370" t="s">
        <v>29</v>
      </c>
      <c r="D79" s="370"/>
      <c r="E79" s="370"/>
      <c r="F79" s="370"/>
      <c r="G79" s="370"/>
      <c r="H79" s="370"/>
      <c r="I79" s="423"/>
      <c r="J79" s="361"/>
      <c r="K79" s="425"/>
      <c r="L79" s="425"/>
      <c r="M79" s="419"/>
      <c r="N79" s="419"/>
      <c r="O79" s="419"/>
      <c r="P79" s="418"/>
      <c r="Q79" s="418"/>
      <c r="R79" s="418"/>
      <c r="S79" s="418"/>
      <c r="T79" s="369"/>
    </row>
    <row r="80" spans="1:20" ht="23.1" customHeight="1" x14ac:dyDescent="0.2">
      <c r="A80" s="378"/>
      <c r="B80" s="364"/>
      <c r="C80" s="357" t="s">
        <v>102</v>
      </c>
      <c r="D80" s="357"/>
      <c r="E80" s="357"/>
      <c r="F80" s="357"/>
      <c r="G80" s="357"/>
      <c r="H80" s="357"/>
      <c r="I80" s="423"/>
      <c r="J80" s="361"/>
      <c r="K80" s="425"/>
      <c r="L80" s="425"/>
      <c r="M80" s="419"/>
      <c r="N80" s="419"/>
      <c r="O80" s="419"/>
      <c r="P80" s="418"/>
      <c r="Q80" s="418"/>
      <c r="R80" s="418"/>
      <c r="S80" s="418"/>
      <c r="T80" s="369"/>
    </row>
    <row r="81" spans="1:20" ht="23.1" customHeight="1" x14ac:dyDescent="0.2">
      <c r="A81" s="378"/>
      <c r="B81" s="364"/>
      <c r="C81" s="357"/>
      <c r="D81" s="357"/>
      <c r="E81" s="357"/>
      <c r="F81" s="357"/>
      <c r="G81" s="357"/>
      <c r="H81" s="357"/>
      <c r="I81" s="423"/>
      <c r="J81" s="361"/>
      <c r="K81" s="427" t="s">
        <v>384</v>
      </c>
      <c r="L81" s="427"/>
      <c r="M81" s="419" t="s">
        <v>44</v>
      </c>
      <c r="N81" s="419"/>
      <c r="O81" s="419"/>
      <c r="P81" s="418" t="s">
        <v>468</v>
      </c>
      <c r="Q81" s="418"/>
      <c r="R81" s="418"/>
      <c r="S81" s="418"/>
      <c r="T81" s="369"/>
    </row>
    <row r="82" spans="1:20" ht="23.1" customHeight="1" x14ac:dyDescent="0.2">
      <c r="A82" s="378"/>
      <c r="B82" s="364"/>
      <c r="C82" s="357"/>
      <c r="D82" s="357"/>
      <c r="E82" s="357"/>
      <c r="F82" s="357"/>
      <c r="G82" s="357"/>
      <c r="H82" s="357"/>
      <c r="I82" s="423"/>
      <c r="J82" s="361"/>
      <c r="K82" s="427"/>
      <c r="L82" s="427"/>
      <c r="M82" s="419"/>
      <c r="N82" s="419"/>
      <c r="O82" s="419"/>
      <c r="P82" s="418"/>
      <c r="Q82" s="418"/>
      <c r="R82" s="418"/>
      <c r="S82" s="418"/>
      <c r="T82" s="369"/>
    </row>
    <row r="83" spans="1:20" ht="23.1" customHeight="1" x14ac:dyDescent="0.2">
      <c r="A83" s="378"/>
      <c r="B83" s="364"/>
      <c r="C83" s="370" t="s">
        <v>103</v>
      </c>
      <c r="D83" s="370"/>
      <c r="E83" s="370"/>
      <c r="F83" s="370"/>
      <c r="G83" s="370"/>
      <c r="H83" s="370"/>
      <c r="I83" s="423"/>
      <c r="J83" s="361"/>
      <c r="K83" s="427"/>
      <c r="L83" s="427"/>
      <c r="M83" s="419"/>
      <c r="N83" s="419"/>
      <c r="O83" s="419"/>
      <c r="P83" s="418"/>
      <c r="Q83" s="418"/>
      <c r="R83" s="418"/>
      <c r="S83" s="418"/>
      <c r="T83" s="369"/>
    </row>
    <row r="84" spans="1:20" ht="23.1" customHeight="1" x14ac:dyDescent="0.2">
      <c r="A84" s="378"/>
      <c r="B84" s="364"/>
      <c r="C84" s="376" t="s">
        <v>85</v>
      </c>
      <c r="D84" s="355"/>
      <c r="E84" s="355"/>
      <c r="F84" s="355"/>
      <c r="G84" s="355"/>
      <c r="H84" s="355"/>
      <c r="I84" s="423"/>
      <c r="J84" s="361"/>
      <c r="K84" s="427"/>
      <c r="L84" s="427"/>
      <c r="M84" s="419"/>
      <c r="N84" s="419"/>
      <c r="O84" s="419"/>
      <c r="P84" s="418"/>
      <c r="Q84" s="418"/>
      <c r="R84" s="418"/>
      <c r="S84" s="418"/>
      <c r="T84" s="369"/>
    </row>
    <row r="85" spans="1:20" ht="23.1" customHeight="1" x14ac:dyDescent="0.2">
      <c r="A85" s="378"/>
      <c r="B85" s="364"/>
      <c r="C85" s="355"/>
      <c r="D85" s="355"/>
      <c r="E85" s="355"/>
      <c r="F85" s="355"/>
      <c r="G85" s="355"/>
      <c r="H85" s="355"/>
      <c r="I85" s="423"/>
      <c r="J85" s="361"/>
      <c r="K85" s="427"/>
      <c r="L85" s="427"/>
      <c r="M85" s="419"/>
      <c r="N85" s="419"/>
      <c r="O85" s="419"/>
      <c r="P85" s="418"/>
      <c r="Q85" s="418"/>
      <c r="R85" s="418"/>
      <c r="S85" s="418"/>
      <c r="T85" s="369"/>
    </row>
    <row r="86" spans="1:20" ht="23.1" customHeight="1" x14ac:dyDescent="0.2">
      <c r="A86" s="378"/>
      <c r="B86" s="364"/>
      <c r="C86" s="370" t="s">
        <v>79</v>
      </c>
      <c r="D86" s="370"/>
      <c r="E86" s="370"/>
      <c r="F86" s="370"/>
      <c r="G86" s="370"/>
      <c r="H86" s="370"/>
      <c r="I86" s="423"/>
      <c r="J86" s="361"/>
      <c r="K86" s="427"/>
      <c r="L86" s="427"/>
      <c r="M86" s="419"/>
      <c r="N86" s="419"/>
      <c r="O86" s="419"/>
      <c r="P86" s="418"/>
      <c r="Q86" s="418"/>
      <c r="R86" s="418"/>
      <c r="S86" s="418"/>
      <c r="T86" s="369"/>
    </row>
    <row r="87" spans="1:20" ht="23.1" customHeight="1" x14ac:dyDescent="0.2">
      <c r="A87" s="378"/>
      <c r="B87" s="364"/>
      <c r="C87" s="358" t="s">
        <v>78</v>
      </c>
      <c r="D87" s="358"/>
      <c r="E87" s="358"/>
      <c r="F87" s="358"/>
      <c r="G87" s="358"/>
      <c r="H87" s="358"/>
      <c r="I87" s="423"/>
      <c r="J87" s="361"/>
      <c r="K87" s="426" t="s">
        <v>382</v>
      </c>
      <c r="L87" s="426"/>
      <c r="M87" s="429" t="s">
        <v>45</v>
      </c>
      <c r="N87" s="429"/>
      <c r="O87" s="429"/>
      <c r="P87" s="428" t="s">
        <v>73</v>
      </c>
      <c r="Q87" s="428"/>
      <c r="R87" s="428"/>
      <c r="S87" s="428"/>
      <c r="T87" s="369"/>
    </row>
    <row r="88" spans="1:20" ht="23.1" customHeight="1" x14ac:dyDescent="0.2">
      <c r="A88" s="378"/>
      <c r="B88" s="364"/>
      <c r="C88" s="358"/>
      <c r="D88" s="358"/>
      <c r="E88" s="358"/>
      <c r="F88" s="358"/>
      <c r="G88" s="358"/>
      <c r="H88" s="358"/>
      <c r="I88" s="423"/>
      <c r="J88" s="361"/>
      <c r="K88" s="426"/>
      <c r="L88" s="426"/>
      <c r="M88" s="429"/>
      <c r="N88" s="429"/>
      <c r="O88" s="429"/>
      <c r="P88" s="428"/>
      <c r="Q88" s="428"/>
      <c r="R88" s="428"/>
      <c r="S88" s="428"/>
      <c r="T88" s="369"/>
    </row>
    <row r="89" spans="1:20" ht="23.1" customHeight="1" x14ac:dyDescent="0.2">
      <c r="A89" s="378"/>
      <c r="B89" s="364"/>
      <c r="C89" s="370" t="s">
        <v>61</v>
      </c>
      <c r="D89" s="370"/>
      <c r="E89" s="370"/>
      <c r="F89" s="370"/>
      <c r="G89" s="370"/>
      <c r="H89" s="370"/>
      <c r="I89" s="423"/>
      <c r="J89" s="361"/>
      <c r="K89" s="426"/>
      <c r="L89" s="426"/>
      <c r="M89" s="429"/>
      <c r="N89" s="429"/>
      <c r="O89" s="429"/>
      <c r="P89" s="428"/>
      <c r="Q89" s="428"/>
      <c r="R89" s="428"/>
      <c r="S89" s="428"/>
      <c r="T89" s="369"/>
    </row>
    <row r="90" spans="1:20" ht="23.1" customHeight="1" x14ac:dyDescent="0.2">
      <c r="A90" s="378"/>
      <c r="B90" s="364"/>
      <c r="C90" s="358" t="s">
        <v>402</v>
      </c>
      <c r="D90" s="358"/>
      <c r="E90" s="358"/>
      <c r="F90" s="358"/>
      <c r="G90" s="358"/>
      <c r="H90" s="358"/>
      <c r="I90" s="423"/>
      <c r="J90" s="361"/>
      <c r="K90" s="426"/>
      <c r="L90" s="426"/>
      <c r="M90" s="429"/>
      <c r="N90" s="429"/>
      <c r="O90" s="429"/>
      <c r="P90" s="428"/>
      <c r="Q90" s="428"/>
      <c r="R90" s="428"/>
      <c r="S90" s="428"/>
      <c r="T90" s="369"/>
    </row>
    <row r="91" spans="1:20" ht="23.1" customHeight="1" x14ac:dyDescent="0.2">
      <c r="A91" s="378"/>
      <c r="B91" s="364"/>
      <c r="C91" s="358"/>
      <c r="D91" s="358"/>
      <c r="E91" s="358"/>
      <c r="F91" s="358"/>
      <c r="G91" s="358"/>
      <c r="H91" s="358"/>
      <c r="I91" s="423"/>
      <c r="J91" s="361"/>
      <c r="K91" s="426"/>
      <c r="L91" s="426"/>
      <c r="M91" s="429"/>
      <c r="N91" s="429"/>
      <c r="O91" s="429"/>
      <c r="P91" s="428"/>
      <c r="Q91" s="428"/>
      <c r="R91" s="428"/>
      <c r="S91" s="428"/>
      <c r="T91" s="369"/>
    </row>
    <row r="92" spans="1:20" ht="22.5" customHeight="1" x14ac:dyDescent="0.2">
      <c r="A92" s="378"/>
      <c r="B92" s="364"/>
      <c r="C92" s="358"/>
      <c r="D92" s="358"/>
      <c r="E92" s="358"/>
      <c r="F92" s="358"/>
      <c r="G92" s="358"/>
      <c r="H92" s="358"/>
      <c r="I92" s="423"/>
      <c r="J92" s="361"/>
      <c r="K92" s="426"/>
      <c r="L92" s="426"/>
      <c r="M92" s="429"/>
      <c r="N92" s="429"/>
      <c r="O92" s="429"/>
      <c r="P92" s="428"/>
      <c r="Q92" s="428"/>
      <c r="R92" s="428"/>
      <c r="S92" s="428"/>
      <c r="T92" s="369"/>
    </row>
    <row r="93" spans="1:20" ht="18" customHeight="1" thickBot="1" x14ac:dyDescent="0.25">
      <c r="A93" s="379"/>
      <c r="B93" s="372"/>
      <c r="C93" s="373"/>
      <c r="D93" s="373"/>
      <c r="E93" s="373"/>
      <c r="F93" s="373"/>
      <c r="G93" s="373"/>
      <c r="H93" s="373"/>
      <c r="I93" s="424"/>
      <c r="J93" s="362"/>
      <c r="K93" s="374"/>
      <c r="L93" s="374"/>
      <c r="M93" s="374"/>
      <c r="N93" s="374"/>
      <c r="O93" s="374"/>
      <c r="P93" s="374"/>
      <c r="Q93" s="374"/>
      <c r="R93" s="28"/>
      <c r="S93" s="28"/>
      <c r="T93" s="421"/>
    </row>
    <row r="97" spans="1:12" ht="12.75" customHeight="1" x14ac:dyDescent="0.2"/>
    <row r="98" spans="1:12" x14ac:dyDescent="0.2">
      <c r="F98" s="5"/>
    </row>
    <row r="99" spans="1:12" x14ac:dyDescent="0.2">
      <c r="F99" s="5"/>
    </row>
    <row r="100" spans="1:12" x14ac:dyDescent="0.2">
      <c r="F100" s="5"/>
    </row>
    <row r="101" spans="1:12" ht="12.75" customHeight="1" x14ac:dyDescent="0.2">
      <c r="F101" s="5"/>
    </row>
    <row r="103" spans="1:12" ht="12.75" customHeight="1" x14ac:dyDescent="0.2">
      <c r="B103" s="4"/>
      <c r="C103" s="4"/>
      <c r="D103" s="4"/>
      <c r="E103" s="4"/>
      <c r="F103" s="4"/>
    </row>
    <row r="104" spans="1:12" x14ac:dyDescent="0.2">
      <c r="A104" s="4"/>
      <c r="B104" s="4"/>
      <c r="C104" s="4"/>
      <c r="D104" s="4"/>
      <c r="E104" s="4"/>
      <c r="F104" s="4"/>
      <c r="I104" s="7"/>
      <c r="J104" s="359"/>
      <c r="K104" s="359"/>
      <c r="L104" s="359"/>
    </row>
    <row r="105" spans="1:12" ht="22.5" customHeight="1" x14ac:dyDescent="0.2">
      <c r="A105" s="4"/>
      <c r="B105" s="4"/>
      <c r="C105" s="4"/>
      <c r="D105" s="4"/>
      <c r="E105" s="4"/>
      <c r="F105" s="4"/>
      <c r="I105" s="8"/>
      <c r="J105" s="359"/>
      <c r="K105" s="359"/>
      <c r="L105" s="359"/>
    </row>
    <row r="106" spans="1:12" x14ac:dyDescent="0.2">
      <c r="A106" s="4"/>
      <c r="B106" s="4"/>
      <c r="C106" s="4"/>
      <c r="D106" s="4"/>
      <c r="E106" s="4"/>
      <c r="F106" s="4"/>
      <c r="I106" s="9"/>
      <c r="J106" s="10"/>
      <c r="K106" s="6"/>
      <c r="L106" s="6"/>
    </row>
    <row r="107" spans="1:12" x14ac:dyDescent="0.2">
      <c r="A107" s="4"/>
      <c r="B107" s="4"/>
      <c r="C107" s="4"/>
      <c r="D107" s="4"/>
      <c r="E107" s="4"/>
      <c r="F107" s="4"/>
    </row>
    <row r="116" spans="5:5" x14ac:dyDescent="0.2">
      <c r="E116" s="12"/>
    </row>
  </sheetData>
  <sheetProtection algorithmName="SHA-512" hashValue="xoENARcg2HxT0lJWbaOQy1giBHQX0H4C5zF9TwH+5wQpF0ZR1iyoETkK87XDAptxdZg5EcDCx2Yf24nPHS4UVg==" saltValue="o+au3k4NyK2Dh1F1R+j6WQ==" spinCount="100000" sheet="1" objects="1" scenarios="1" selectLockedCells="1" selectUnlockedCells="1"/>
  <mergeCells count="128">
    <mergeCell ref="L70:S70"/>
    <mergeCell ref="L69:S69"/>
    <mergeCell ref="D66:H66"/>
    <mergeCell ref="P73:S74"/>
    <mergeCell ref="P75:S80"/>
    <mergeCell ref="M73:O74"/>
    <mergeCell ref="M75:O80"/>
    <mergeCell ref="AF10:AF11"/>
    <mergeCell ref="T72:T93"/>
    <mergeCell ref="I72:I93"/>
    <mergeCell ref="K73:L74"/>
    <mergeCell ref="K75:L80"/>
    <mergeCell ref="K87:L92"/>
    <mergeCell ref="K81:L86"/>
    <mergeCell ref="P81:S86"/>
    <mergeCell ref="P87:S92"/>
    <mergeCell ref="M81:O86"/>
    <mergeCell ref="M87:O92"/>
    <mergeCell ref="F16:H16"/>
    <mergeCell ref="K37:Q37"/>
    <mergeCell ref="L39:S39"/>
    <mergeCell ref="L40:L66"/>
    <mergeCell ref="Q68:R68"/>
    <mergeCell ref="AG10:AG11"/>
    <mergeCell ref="AH10:AH11"/>
    <mergeCell ref="C30:H30"/>
    <mergeCell ref="C36:H36"/>
    <mergeCell ref="C47:H56"/>
    <mergeCell ref="W10:W11"/>
    <mergeCell ref="X10:X11"/>
    <mergeCell ref="Y10:Y11"/>
    <mergeCell ref="Z10:Z11"/>
    <mergeCell ref="AA10:AA11"/>
    <mergeCell ref="AB10:AB11"/>
    <mergeCell ref="AC10:AC11"/>
    <mergeCell ref="AD10:AD11"/>
    <mergeCell ref="AE10:AE11"/>
    <mergeCell ref="T20:T37"/>
    <mergeCell ref="K21:S21"/>
    <mergeCell ref="O30:S30"/>
    <mergeCell ref="K32:S32"/>
    <mergeCell ref="K34:S36"/>
    <mergeCell ref="C24:H24"/>
    <mergeCell ref="C26:H26"/>
    <mergeCell ref="C32:H32"/>
    <mergeCell ref="C34:H34"/>
    <mergeCell ref="K22:K26"/>
    <mergeCell ref="A3:T3"/>
    <mergeCell ref="A1:T1"/>
    <mergeCell ref="C9:E9"/>
    <mergeCell ref="C10:E10"/>
    <mergeCell ref="T6:T19"/>
    <mergeCell ref="C19:H19"/>
    <mergeCell ref="K19:Q19"/>
    <mergeCell ref="C12:E12"/>
    <mergeCell ref="A7:A19"/>
    <mergeCell ref="B6:B19"/>
    <mergeCell ref="K6:Q6"/>
    <mergeCell ref="F13:H13"/>
    <mergeCell ref="C13:E13"/>
    <mergeCell ref="J6:J19"/>
    <mergeCell ref="I6:I19"/>
    <mergeCell ref="C11:E11"/>
    <mergeCell ref="C14:E14"/>
    <mergeCell ref="F12:H12"/>
    <mergeCell ref="C8:E8"/>
    <mergeCell ref="F8:H8"/>
    <mergeCell ref="F9:H9"/>
    <mergeCell ref="F10:H10"/>
    <mergeCell ref="F11:H11"/>
    <mergeCell ref="C17:H18"/>
    <mergeCell ref="A73:A93"/>
    <mergeCell ref="A21:A37"/>
    <mergeCell ref="C23:H23"/>
    <mergeCell ref="C25:H25"/>
    <mergeCell ref="C27:H27"/>
    <mergeCell ref="B20:B37"/>
    <mergeCell ref="I20:I37"/>
    <mergeCell ref="J20:J37"/>
    <mergeCell ref="A39:A71"/>
    <mergeCell ref="C21:H21"/>
    <mergeCell ref="C29:H29"/>
    <mergeCell ref="C31:H31"/>
    <mergeCell ref="C22:H22"/>
    <mergeCell ref="C87:H88"/>
    <mergeCell ref="C37:H37"/>
    <mergeCell ref="C39:H40"/>
    <mergeCell ref="C42:H45"/>
    <mergeCell ref="C72:H72"/>
    <mergeCell ref="C73:H73"/>
    <mergeCell ref="C74:H74"/>
    <mergeCell ref="C75:H75"/>
    <mergeCell ref="C84:H85"/>
    <mergeCell ref="C33:H33"/>
    <mergeCell ref="C58:H63"/>
    <mergeCell ref="J104:L105"/>
    <mergeCell ref="J72:J93"/>
    <mergeCell ref="B38:B71"/>
    <mergeCell ref="I38:I71"/>
    <mergeCell ref="J38:J71"/>
    <mergeCell ref="K71:T71"/>
    <mergeCell ref="T38:T70"/>
    <mergeCell ref="C65:H65"/>
    <mergeCell ref="C71:H71"/>
    <mergeCell ref="B72:B93"/>
    <mergeCell ref="C83:H83"/>
    <mergeCell ref="C89:H89"/>
    <mergeCell ref="C79:H79"/>
    <mergeCell ref="C90:H92"/>
    <mergeCell ref="C93:H93"/>
    <mergeCell ref="K93:Q93"/>
    <mergeCell ref="K72:Q72"/>
    <mergeCell ref="C86:H86"/>
    <mergeCell ref="C76:H78"/>
    <mergeCell ref="C80:H82"/>
    <mergeCell ref="D70:H70"/>
    <mergeCell ref="D69:H69"/>
    <mergeCell ref="D67:H67"/>
    <mergeCell ref="D68:H68"/>
    <mergeCell ref="K7:S8"/>
    <mergeCell ref="K9:S11"/>
    <mergeCell ref="K12:S13"/>
    <mergeCell ref="K14:S14"/>
    <mergeCell ref="K16:S18"/>
    <mergeCell ref="C6:H7"/>
    <mergeCell ref="C16:E16"/>
    <mergeCell ref="F14:H14"/>
    <mergeCell ref="C20:H20"/>
  </mergeCells>
  <pageMargins left="0.7" right="0.7" top="0.75" bottom="0.75" header="0.3" footer="0.3"/>
  <pageSetup scale="57" orientation="landscape" r:id="rId1"/>
  <rowBreaks count="2" manualBreakCount="2">
    <brk id="37" max="16383" man="1"/>
    <brk id="7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N42"/>
  <sheetViews>
    <sheetView view="pageBreakPreview" topLeftCell="D1" zoomScaleNormal="100" zoomScaleSheetLayoutView="100" workbookViewId="0">
      <selection activeCell="O30" sqref="O30"/>
    </sheetView>
  </sheetViews>
  <sheetFormatPr baseColWidth="10" defaultRowHeight="12.75" x14ac:dyDescent="0.2"/>
  <cols>
    <col min="1" max="1" width="16.140625" customWidth="1"/>
    <col min="2" max="4" width="19.7109375" customWidth="1"/>
    <col min="5" max="5" width="19.7109375" style="69" customWidth="1"/>
    <col min="6" max="6" width="19.7109375" customWidth="1"/>
    <col min="7" max="7" width="34.42578125" customWidth="1"/>
    <col min="8" max="10" width="19.7109375" customWidth="1"/>
    <col min="11" max="11" width="25.42578125" bestFit="1" customWidth="1"/>
    <col min="12" max="13" width="19.7109375" customWidth="1"/>
  </cols>
  <sheetData>
    <row r="1" spans="1:13" ht="19.5" thickBot="1" x14ac:dyDescent="0.25">
      <c r="A1" s="447" t="s">
        <v>106</v>
      </c>
      <c r="B1" s="448"/>
      <c r="C1" s="448"/>
      <c r="D1" s="448"/>
      <c r="E1" s="448"/>
      <c r="F1" s="448"/>
      <c r="G1" s="448"/>
      <c r="H1" s="448"/>
      <c r="I1" s="448"/>
      <c r="J1" s="448"/>
      <c r="K1" s="448"/>
      <c r="L1" s="448"/>
      <c r="M1" s="449"/>
    </row>
    <row r="2" spans="1:13" ht="18" customHeight="1" x14ac:dyDescent="0.2">
      <c r="A2" s="450" t="s">
        <v>390</v>
      </c>
      <c r="B2" s="452" t="s">
        <v>107</v>
      </c>
      <c r="C2" s="440" t="s">
        <v>108</v>
      </c>
      <c r="D2" s="440" t="s">
        <v>105</v>
      </c>
      <c r="E2" s="454" t="s">
        <v>109</v>
      </c>
      <c r="F2" s="440" t="s">
        <v>110</v>
      </c>
      <c r="G2" s="440" t="s">
        <v>111</v>
      </c>
      <c r="H2" s="440" t="s">
        <v>112</v>
      </c>
      <c r="I2" s="440" t="s">
        <v>113</v>
      </c>
      <c r="J2" s="440" t="s">
        <v>142</v>
      </c>
      <c r="K2" s="440" t="s">
        <v>227</v>
      </c>
      <c r="L2" s="440" t="s">
        <v>114</v>
      </c>
      <c r="M2" s="440" t="s">
        <v>115</v>
      </c>
    </row>
    <row r="3" spans="1:13" ht="20.25" customHeight="1" thickBot="1" x14ac:dyDescent="0.25">
      <c r="A3" s="451"/>
      <c r="B3" s="453"/>
      <c r="C3" s="441"/>
      <c r="D3" s="441"/>
      <c r="E3" s="455"/>
      <c r="F3" s="441"/>
      <c r="G3" s="441"/>
      <c r="H3" s="441"/>
      <c r="I3" s="441"/>
      <c r="J3" s="441"/>
      <c r="K3" s="441"/>
      <c r="L3" s="441"/>
      <c r="M3" s="441"/>
    </row>
    <row r="4" spans="1:13" ht="57.75" customHeight="1" x14ac:dyDescent="0.2">
      <c r="A4" s="451"/>
      <c r="B4" s="436" t="s">
        <v>116</v>
      </c>
      <c r="C4" s="434" t="s">
        <v>391</v>
      </c>
      <c r="D4" s="434" t="s">
        <v>117</v>
      </c>
      <c r="E4" s="438" t="s">
        <v>228</v>
      </c>
      <c r="F4" s="434" t="s">
        <v>118</v>
      </c>
      <c r="G4" s="434" t="s">
        <v>119</v>
      </c>
      <c r="H4" s="434" t="s">
        <v>120</v>
      </c>
      <c r="I4" s="434" t="s">
        <v>121</v>
      </c>
      <c r="J4" s="434" t="s">
        <v>122</v>
      </c>
      <c r="K4" s="434" t="s">
        <v>322</v>
      </c>
      <c r="L4" s="434" t="s">
        <v>123</v>
      </c>
      <c r="M4" s="434" t="s">
        <v>124</v>
      </c>
    </row>
    <row r="5" spans="1:13" ht="120" customHeight="1" thickBot="1" x14ac:dyDescent="0.25">
      <c r="A5" s="56" t="s">
        <v>138</v>
      </c>
      <c r="B5" s="437"/>
      <c r="C5" s="435"/>
      <c r="D5" s="435"/>
      <c r="E5" s="439"/>
      <c r="F5" s="435"/>
      <c r="G5" s="435"/>
      <c r="H5" s="435"/>
      <c r="I5" s="435"/>
      <c r="J5" s="435"/>
      <c r="K5" s="435"/>
      <c r="L5" s="435"/>
      <c r="M5" s="435"/>
    </row>
    <row r="6" spans="1:13" ht="210" customHeight="1" thickBot="1" x14ac:dyDescent="0.25">
      <c r="A6" s="57" t="s">
        <v>139</v>
      </c>
      <c r="B6" s="55" t="s">
        <v>323</v>
      </c>
      <c r="C6" s="55" t="s">
        <v>126</v>
      </c>
      <c r="D6" s="55" t="s">
        <v>324</v>
      </c>
      <c r="E6" s="65" t="s">
        <v>397</v>
      </c>
      <c r="F6" s="55" t="s">
        <v>325</v>
      </c>
      <c r="G6" s="55" t="s">
        <v>326</v>
      </c>
      <c r="H6" s="55" t="s">
        <v>327</v>
      </c>
      <c r="I6" s="55" t="s">
        <v>328</v>
      </c>
      <c r="J6" s="55" t="s">
        <v>329</v>
      </c>
      <c r="K6" s="49" t="s">
        <v>330</v>
      </c>
      <c r="L6" s="55" t="s">
        <v>331</v>
      </c>
      <c r="M6" s="55" t="s">
        <v>332</v>
      </c>
    </row>
    <row r="7" spans="1:13" ht="189.75" customHeight="1" thickBot="1" x14ac:dyDescent="0.25">
      <c r="A7" s="58" t="s">
        <v>209</v>
      </c>
      <c r="B7" s="49" t="s">
        <v>333</v>
      </c>
      <c r="C7" s="49" t="s">
        <v>229</v>
      </c>
      <c r="D7" s="49" t="s">
        <v>334</v>
      </c>
      <c r="E7" s="65" t="s">
        <v>398</v>
      </c>
      <c r="F7" s="49" t="s">
        <v>335</v>
      </c>
      <c r="G7" s="49" t="s">
        <v>336</v>
      </c>
      <c r="H7" s="55" t="s">
        <v>337</v>
      </c>
      <c r="I7" s="49" t="s">
        <v>338</v>
      </c>
      <c r="J7" s="55" t="s">
        <v>230</v>
      </c>
      <c r="K7" s="59" t="s">
        <v>339</v>
      </c>
      <c r="L7" s="49" t="s">
        <v>340</v>
      </c>
      <c r="M7" s="49" t="s">
        <v>130</v>
      </c>
    </row>
    <row r="8" spans="1:13" ht="144.75" customHeight="1" thickBot="1" x14ac:dyDescent="0.25">
      <c r="A8" s="60" t="s">
        <v>140</v>
      </c>
      <c r="B8" s="49" t="s">
        <v>341</v>
      </c>
      <c r="C8" s="49" t="s">
        <v>231</v>
      </c>
      <c r="D8" s="49" t="s">
        <v>342</v>
      </c>
      <c r="E8" s="66" t="s">
        <v>399</v>
      </c>
      <c r="F8" s="49" t="s">
        <v>343</v>
      </c>
      <c r="G8" s="49" t="s">
        <v>344</v>
      </c>
      <c r="H8" s="55" t="s">
        <v>345</v>
      </c>
      <c r="I8" s="55" t="s">
        <v>346</v>
      </c>
      <c r="J8" s="49" t="s">
        <v>347</v>
      </c>
      <c r="K8" s="49" t="s">
        <v>348</v>
      </c>
      <c r="L8" s="49" t="s">
        <v>232</v>
      </c>
      <c r="M8" s="49" t="s">
        <v>349</v>
      </c>
    </row>
    <row r="9" spans="1:13" ht="108.75" customHeight="1" thickBot="1" x14ac:dyDescent="0.25">
      <c r="A9" s="61" t="s">
        <v>208</v>
      </c>
      <c r="B9" s="24" t="s">
        <v>350</v>
      </c>
      <c r="C9" s="24" t="s">
        <v>128</v>
      </c>
      <c r="D9" s="49" t="s">
        <v>351</v>
      </c>
      <c r="E9" s="67" t="s">
        <v>400</v>
      </c>
      <c r="F9" s="49" t="s">
        <v>352</v>
      </c>
      <c r="G9" s="24" t="s">
        <v>353</v>
      </c>
      <c r="H9" s="55" t="s">
        <v>354</v>
      </c>
      <c r="I9" s="49" t="s">
        <v>338</v>
      </c>
      <c r="J9" s="24" t="s">
        <v>129</v>
      </c>
      <c r="K9" s="59" t="s">
        <v>355</v>
      </c>
      <c r="L9" s="49" t="s">
        <v>233</v>
      </c>
      <c r="M9" s="49" t="s">
        <v>338</v>
      </c>
    </row>
    <row r="10" spans="1:13" ht="100.5" customHeight="1" thickBot="1" x14ac:dyDescent="0.25">
      <c r="A10" s="62" t="s">
        <v>141</v>
      </c>
      <c r="B10" s="24" t="s">
        <v>356</v>
      </c>
      <c r="C10" s="24" t="s">
        <v>234</v>
      </c>
      <c r="D10" s="49" t="s">
        <v>357</v>
      </c>
      <c r="E10" s="67" t="s">
        <v>401</v>
      </c>
      <c r="F10" s="49" t="s">
        <v>358</v>
      </c>
      <c r="G10" s="24" t="s">
        <v>359</v>
      </c>
      <c r="H10" s="49" t="s">
        <v>360</v>
      </c>
      <c r="I10" s="49" t="s">
        <v>361</v>
      </c>
      <c r="J10" s="24" t="s">
        <v>129</v>
      </c>
      <c r="K10" s="49" t="s">
        <v>362</v>
      </c>
      <c r="L10" s="49" t="s">
        <v>291</v>
      </c>
      <c r="M10" s="24" t="s">
        <v>338</v>
      </c>
    </row>
    <row r="11" spans="1:13" x14ac:dyDescent="0.2">
      <c r="A11" s="63"/>
      <c r="B11" s="63"/>
      <c r="C11" s="63"/>
      <c r="D11" s="63"/>
      <c r="E11" s="68"/>
      <c r="F11" s="63"/>
      <c r="G11" s="63"/>
      <c r="H11" s="63"/>
      <c r="I11" s="63"/>
      <c r="J11" s="63"/>
      <c r="K11" s="63"/>
      <c r="L11" s="63"/>
      <c r="M11" s="63"/>
    </row>
    <row r="12" spans="1:13" ht="13.5" thickBot="1" x14ac:dyDescent="0.25">
      <c r="A12" s="63"/>
      <c r="B12" s="63"/>
      <c r="C12" s="63"/>
      <c r="D12" s="63"/>
      <c r="E12" s="68"/>
      <c r="F12" s="63"/>
      <c r="G12" s="63"/>
      <c r="H12" s="63"/>
      <c r="I12" s="63"/>
      <c r="J12" s="63"/>
      <c r="K12" s="63"/>
      <c r="L12" s="63"/>
      <c r="M12" s="63"/>
    </row>
    <row r="13" spans="1:13" ht="19.5" thickBot="1" x14ac:dyDescent="0.25">
      <c r="A13" s="447" t="s">
        <v>131</v>
      </c>
      <c r="B13" s="448"/>
      <c r="C13" s="448"/>
      <c r="D13" s="448"/>
      <c r="E13" s="448"/>
      <c r="F13" s="448"/>
      <c r="G13" s="448"/>
      <c r="H13" s="448"/>
      <c r="I13" s="448"/>
      <c r="J13" s="448"/>
      <c r="K13" s="448"/>
      <c r="L13" s="448"/>
      <c r="M13" s="449"/>
    </row>
    <row r="14" spans="1:13" x14ac:dyDescent="0.2">
      <c r="A14" s="461" t="s">
        <v>132</v>
      </c>
      <c r="B14" s="442" t="s">
        <v>107</v>
      </c>
      <c r="C14" s="442" t="s">
        <v>108</v>
      </c>
      <c r="D14" s="442" t="s">
        <v>105</v>
      </c>
      <c r="E14" s="463" t="s">
        <v>109</v>
      </c>
      <c r="F14" s="442" t="s">
        <v>110</v>
      </c>
      <c r="G14" s="442" t="s">
        <v>111</v>
      </c>
      <c r="H14" s="442" t="s">
        <v>112</v>
      </c>
      <c r="I14" s="442" t="s">
        <v>113</v>
      </c>
      <c r="J14" s="442" t="s">
        <v>142</v>
      </c>
      <c r="K14" s="442" t="s">
        <v>227</v>
      </c>
      <c r="L14" s="442" t="s">
        <v>114</v>
      </c>
      <c r="M14" s="444" t="s">
        <v>115</v>
      </c>
    </row>
    <row r="15" spans="1:13" x14ac:dyDescent="0.2">
      <c r="A15" s="462"/>
      <c r="B15" s="443"/>
      <c r="C15" s="443"/>
      <c r="D15" s="443"/>
      <c r="E15" s="464"/>
      <c r="F15" s="443"/>
      <c r="G15" s="443"/>
      <c r="H15" s="443"/>
      <c r="I15" s="443"/>
      <c r="J15" s="443"/>
      <c r="K15" s="443"/>
      <c r="L15" s="443"/>
      <c r="M15" s="445"/>
    </row>
    <row r="16" spans="1:13" x14ac:dyDescent="0.2">
      <c r="A16" s="446" t="s">
        <v>133</v>
      </c>
      <c r="B16" s="443"/>
      <c r="C16" s="443"/>
      <c r="D16" s="443"/>
      <c r="E16" s="464"/>
      <c r="F16" s="443"/>
      <c r="G16" s="443"/>
      <c r="H16" s="443"/>
      <c r="I16" s="443"/>
      <c r="J16" s="443"/>
      <c r="K16" s="443"/>
      <c r="L16" s="443"/>
      <c r="M16" s="445"/>
    </row>
    <row r="17" spans="1:14" ht="13.5" thickBot="1" x14ac:dyDescent="0.25">
      <c r="A17" s="446" t="s">
        <v>134</v>
      </c>
      <c r="B17" s="443"/>
      <c r="C17" s="443"/>
      <c r="D17" s="443"/>
      <c r="E17" s="464"/>
      <c r="F17" s="443"/>
      <c r="G17" s="443"/>
      <c r="H17" s="443"/>
      <c r="I17" s="443"/>
      <c r="J17" s="443"/>
      <c r="K17" s="443"/>
      <c r="L17" s="443"/>
      <c r="M17" s="445"/>
    </row>
    <row r="18" spans="1:14" ht="63" customHeight="1" thickBot="1" x14ac:dyDescent="0.25">
      <c r="A18" s="57" t="s">
        <v>125</v>
      </c>
      <c r="B18" s="24" t="s">
        <v>363</v>
      </c>
      <c r="C18" s="24" t="s">
        <v>135</v>
      </c>
      <c r="D18" s="82" t="s">
        <v>135</v>
      </c>
      <c r="E18" s="64" t="s">
        <v>364</v>
      </c>
      <c r="F18" s="24" t="s">
        <v>364</v>
      </c>
      <c r="G18" s="24" t="s">
        <v>363</v>
      </c>
      <c r="H18" s="81" t="s">
        <v>135</v>
      </c>
      <c r="I18" s="81" t="s">
        <v>135</v>
      </c>
      <c r="J18" s="24" t="s">
        <v>235</v>
      </c>
      <c r="K18" s="49" t="s">
        <v>135</v>
      </c>
      <c r="L18" s="81" t="s">
        <v>135</v>
      </c>
      <c r="M18" s="24" t="s">
        <v>363</v>
      </c>
    </row>
    <row r="19" spans="1:14" ht="65.25" customHeight="1" thickBot="1" x14ac:dyDescent="0.25">
      <c r="A19" s="58" t="s">
        <v>203</v>
      </c>
      <c r="B19" s="24" t="s">
        <v>365</v>
      </c>
      <c r="C19" s="24" t="s">
        <v>422</v>
      </c>
      <c r="D19" s="82" t="s">
        <v>422</v>
      </c>
      <c r="E19" s="64" t="s">
        <v>366</v>
      </c>
      <c r="F19" s="24" t="s">
        <v>366</v>
      </c>
      <c r="G19" s="24" t="s">
        <v>365</v>
      </c>
      <c r="H19" s="81" t="s">
        <v>422</v>
      </c>
      <c r="I19" s="81" t="s">
        <v>422</v>
      </c>
      <c r="J19" s="24" t="s">
        <v>236</v>
      </c>
      <c r="K19" s="49" t="s">
        <v>136</v>
      </c>
      <c r="L19" s="81" t="s">
        <v>422</v>
      </c>
      <c r="M19" s="24" t="s">
        <v>365</v>
      </c>
    </row>
    <row r="20" spans="1:14" ht="56.25" customHeight="1" thickBot="1" x14ac:dyDescent="0.25">
      <c r="A20" s="60" t="s">
        <v>104</v>
      </c>
      <c r="B20" s="24" t="s">
        <v>367</v>
      </c>
      <c r="C20" s="24" t="s">
        <v>423</v>
      </c>
      <c r="D20" s="82" t="s">
        <v>423</v>
      </c>
      <c r="E20" s="64" t="s">
        <v>367</v>
      </c>
      <c r="F20" s="24" t="s">
        <v>367</v>
      </c>
      <c r="G20" s="24" t="s">
        <v>367</v>
      </c>
      <c r="H20" s="81" t="s">
        <v>423</v>
      </c>
      <c r="I20" s="81" t="s">
        <v>423</v>
      </c>
      <c r="J20" s="24" t="s">
        <v>237</v>
      </c>
      <c r="K20" s="49" t="s">
        <v>137</v>
      </c>
      <c r="L20" s="81" t="s">
        <v>423</v>
      </c>
      <c r="M20" s="24" t="s">
        <v>367</v>
      </c>
    </row>
    <row r="21" spans="1:14" ht="56.25" customHeight="1" thickBot="1" x14ac:dyDescent="0.25">
      <c r="A21" s="61" t="s">
        <v>206</v>
      </c>
      <c r="B21" s="24" t="s">
        <v>368</v>
      </c>
      <c r="C21" s="24" t="s">
        <v>424</v>
      </c>
      <c r="D21" s="82" t="s">
        <v>424</v>
      </c>
      <c r="E21" s="64" t="s">
        <v>369</v>
      </c>
      <c r="F21" s="24" t="s">
        <v>369</v>
      </c>
      <c r="G21" s="24" t="s">
        <v>368</v>
      </c>
      <c r="H21" s="81" t="s">
        <v>424</v>
      </c>
      <c r="I21" s="81" t="s">
        <v>424</v>
      </c>
      <c r="J21" s="24" t="s">
        <v>239</v>
      </c>
      <c r="K21" s="49" t="s">
        <v>238</v>
      </c>
      <c r="L21" s="81" t="s">
        <v>424</v>
      </c>
      <c r="M21" s="24" t="s">
        <v>368</v>
      </c>
    </row>
    <row r="22" spans="1:14" ht="51.75" customHeight="1" thickBot="1" x14ac:dyDescent="0.25">
      <c r="A22" s="62" t="s">
        <v>127</v>
      </c>
      <c r="B22" s="24" t="s">
        <v>241</v>
      </c>
      <c r="C22" s="24" t="s">
        <v>240</v>
      </c>
      <c r="D22" s="82" t="s">
        <v>240</v>
      </c>
      <c r="E22" s="64" t="s">
        <v>240</v>
      </c>
      <c r="F22" s="24" t="s">
        <v>240</v>
      </c>
      <c r="G22" s="24" t="s">
        <v>241</v>
      </c>
      <c r="H22" s="81" t="s">
        <v>240</v>
      </c>
      <c r="I22" s="81" t="s">
        <v>240</v>
      </c>
      <c r="J22" s="24" t="s">
        <v>242</v>
      </c>
      <c r="K22" s="49" t="s">
        <v>240</v>
      </c>
      <c r="L22" s="81" t="s">
        <v>240</v>
      </c>
      <c r="M22" s="24" t="s">
        <v>241</v>
      </c>
    </row>
    <row r="25" spans="1:14" x14ac:dyDescent="0.2">
      <c r="D25" s="457" t="s">
        <v>838</v>
      </c>
      <c r="E25" s="457"/>
      <c r="F25" s="457"/>
      <c r="G25" s="457"/>
      <c r="H25" s="457"/>
      <c r="I25" s="457"/>
      <c r="J25" s="230"/>
      <c r="M25" t="s">
        <v>68</v>
      </c>
    </row>
    <row r="26" spans="1:14" x14ac:dyDescent="0.2">
      <c r="D26" s="458" t="s">
        <v>839</v>
      </c>
      <c r="E26" s="231">
        <v>25</v>
      </c>
      <c r="F26" s="232"/>
      <c r="G26" s="233"/>
      <c r="H26" s="234"/>
      <c r="I26" s="234"/>
      <c r="J26" s="235"/>
      <c r="M26" t="s">
        <v>88</v>
      </c>
      <c r="N26">
        <v>0</v>
      </c>
    </row>
    <row r="27" spans="1:14" x14ac:dyDescent="0.2">
      <c r="D27" s="458"/>
      <c r="E27" s="231">
        <v>20</v>
      </c>
      <c r="F27" s="232"/>
      <c r="G27" s="233"/>
      <c r="H27" s="234"/>
      <c r="I27" s="234"/>
      <c r="J27" s="235"/>
      <c r="M27" t="s">
        <v>87</v>
      </c>
      <c r="N27">
        <v>10</v>
      </c>
    </row>
    <row r="28" spans="1:14" x14ac:dyDescent="0.2">
      <c r="D28" s="458"/>
      <c r="E28" s="231">
        <v>16</v>
      </c>
      <c r="F28" s="232" t="s">
        <v>841</v>
      </c>
      <c r="G28" s="236"/>
      <c r="H28" s="234"/>
      <c r="I28" s="234"/>
      <c r="J28" s="235"/>
      <c r="M28" t="s">
        <v>86</v>
      </c>
      <c r="N28" s="12">
        <v>9</v>
      </c>
    </row>
    <row r="29" spans="1:14" x14ac:dyDescent="0.2">
      <c r="D29" s="458"/>
      <c r="E29" s="231">
        <v>15</v>
      </c>
      <c r="F29" s="232"/>
      <c r="G29" s="236" t="s">
        <v>853</v>
      </c>
      <c r="H29" s="234"/>
      <c r="I29" s="234"/>
      <c r="J29" s="235"/>
    </row>
    <row r="30" spans="1:14" x14ac:dyDescent="0.2">
      <c r="D30" s="458"/>
      <c r="E30" s="231">
        <v>12</v>
      </c>
      <c r="F30" s="232" t="s">
        <v>855</v>
      </c>
      <c r="G30" s="236" t="s">
        <v>854</v>
      </c>
      <c r="H30" s="234"/>
      <c r="I30" s="234"/>
      <c r="J30" s="235"/>
    </row>
    <row r="31" spans="1:14" x14ac:dyDescent="0.2">
      <c r="D31" s="458"/>
      <c r="E31" s="231">
        <v>10</v>
      </c>
      <c r="F31" s="237"/>
      <c r="G31" s="236" t="s">
        <v>847</v>
      </c>
      <c r="H31" s="232"/>
      <c r="I31" s="234"/>
      <c r="J31" s="235"/>
    </row>
    <row r="32" spans="1:14" x14ac:dyDescent="0.2">
      <c r="D32" s="458"/>
      <c r="E32" s="231">
        <v>9</v>
      </c>
      <c r="F32" s="237"/>
      <c r="G32" s="236"/>
      <c r="H32" s="232"/>
      <c r="I32" s="234"/>
      <c r="J32" s="235"/>
    </row>
    <row r="33" spans="4:10" x14ac:dyDescent="0.2">
      <c r="D33" s="458"/>
      <c r="E33" s="231">
        <v>8</v>
      </c>
      <c r="F33" s="237"/>
      <c r="G33" s="236" t="s">
        <v>840</v>
      </c>
      <c r="H33" s="232"/>
      <c r="I33" s="232"/>
      <c r="J33" s="235"/>
    </row>
    <row r="34" spans="4:10" x14ac:dyDescent="0.2">
      <c r="D34" s="458"/>
      <c r="E34" s="231">
        <v>6</v>
      </c>
      <c r="F34" s="237"/>
      <c r="G34" s="236" t="s">
        <v>857</v>
      </c>
      <c r="H34" s="232"/>
      <c r="I34" s="232"/>
      <c r="J34" s="238"/>
    </row>
    <row r="35" spans="4:10" x14ac:dyDescent="0.2">
      <c r="D35" s="458"/>
      <c r="E35" s="231">
        <v>5</v>
      </c>
      <c r="F35" s="237" t="s">
        <v>852</v>
      </c>
      <c r="G35" s="239" t="s">
        <v>851</v>
      </c>
      <c r="H35" s="232"/>
      <c r="I35" s="232"/>
      <c r="J35" s="238"/>
    </row>
    <row r="36" spans="4:10" x14ac:dyDescent="0.2">
      <c r="D36" s="458"/>
      <c r="E36" s="231">
        <v>4</v>
      </c>
      <c r="F36" s="237" t="s">
        <v>850</v>
      </c>
      <c r="G36" s="239" t="s">
        <v>856</v>
      </c>
      <c r="H36" s="232"/>
      <c r="I36" s="232"/>
      <c r="J36" s="238"/>
    </row>
    <row r="37" spans="4:10" x14ac:dyDescent="0.2">
      <c r="D37" s="458"/>
      <c r="E37" s="231">
        <v>3</v>
      </c>
      <c r="F37" s="237" t="s">
        <v>849</v>
      </c>
      <c r="G37" s="239" t="s">
        <v>848</v>
      </c>
      <c r="H37" s="237"/>
      <c r="I37" s="232"/>
      <c r="J37" s="238"/>
    </row>
    <row r="38" spans="4:10" x14ac:dyDescent="0.2">
      <c r="D38" s="458"/>
      <c r="E38" s="231">
        <v>2</v>
      </c>
      <c r="F38" s="237"/>
      <c r="G38" s="239"/>
      <c r="H38" s="237"/>
      <c r="I38" s="237"/>
      <c r="J38" s="240"/>
    </row>
    <row r="39" spans="4:10" x14ac:dyDescent="0.2">
      <c r="D39" s="458"/>
      <c r="E39" s="231">
        <v>1</v>
      </c>
      <c r="F39" s="237"/>
      <c r="G39" s="239"/>
      <c r="H39" s="237"/>
      <c r="I39" s="237"/>
      <c r="J39" s="240"/>
    </row>
    <row r="40" spans="4:10" x14ac:dyDescent="0.2">
      <c r="D40" s="224"/>
      <c r="E40" s="241"/>
      <c r="F40" s="242">
        <v>1</v>
      </c>
      <c r="G40" s="243">
        <v>2</v>
      </c>
      <c r="H40" s="242">
        <v>3</v>
      </c>
      <c r="I40" s="242">
        <v>4</v>
      </c>
      <c r="J40" s="242">
        <v>5</v>
      </c>
    </row>
    <row r="41" spans="4:10" x14ac:dyDescent="0.2">
      <c r="D41" s="241"/>
      <c r="E41" s="244"/>
      <c r="F41" s="237" t="s">
        <v>842</v>
      </c>
      <c r="G41" s="232" t="s">
        <v>843</v>
      </c>
      <c r="H41" s="459" t="s">
        <v>844</v>
      </c>
      <c r="I41" s="460"/>
      <c r="J41" s="234" t="s">
        <v>845</v>
      </c>
    </row>
    <row r="42" spans="4:10" x14ac:dyDescent="0.2">
      <c r="D42" s="244"/>
      <c r="E42" s="245"/>
      <c r="F42" s="456" t="s">
        <v>846</v>
      </c>
      <c r="G42" s="456"/>
      <c r="H42" s="456"/>
      <c r="I42" s="456"/>
      <c r="J42" s="456"/>
    </row>
  </sheetData>
  <sheetProtection algorithmName="SHA-512" hashValue="H+fHN+GXyAW4NnBxY7Qa0e5R2fE7cYVet0kMbYPUwU5yzlpwGfr5WB7cXUuAt0kqCbRK3flK74l3Cn9ynJvQOA==" saltValue="RoTmiknM8KpytZ028OnEfQ==" spinCount="100000" sheet="1" objects="1" scenarios="1" selectLockedCells="1" selectUnlockedCells="1"/>
  <mergeCells count="45">
    <mergeCell ref="F42:J42"/>
    <mergeCell ref="D25:I25"/>
    <mergeCell ref="D26:D39"/>
    <mergeCell ref="H41:I41"/>
    <mergeCell ref="A13:M13"/>
    <mergeCell ref="A14:A15"/>
    <mergeCell ref="B14:B17"/>
    <mergeCell ref="C14:C17"/>
    <mergeCell ref="D14:D17"/>
    <mergeCell ref="E14:E17"/>
    <mergeCell ref="F14:F17"/>
    <mergeCell ref="G14:G17"/>
    <mergeCell ref="H14:H17"/>
    <mergeCell ref="I14:I17"/>
    <mergeCell ref="J14:J17"/>
    <mergeCell ref="K14:K17"/>
    <mergeCell ref="L14:L17"/>
    <mergeCell ref="M14:M17"/>
    <mergeCell ref="A16:A17"/>
    <mergeCell ref="A1:M1"/>
    <mergeCell ref="A2:A4"/>
    <mergeCell ref="B2:B3"/>
    <mergeCell ref="C2:C3"/>
    <mergeCell ref="D2:D3"/>
    <mergeCell ref="E2:E3"/>
    <mergeCell ref="F2:F3"/>
    <mergeCell ref="G2:G3"/>
    <mergeCell ref="H2:H3"/>
    <mergeCell ref="I2:I3"/>
    <mergeCell ref="J2:J3"/>
    <mergeCell ref="K2:K3"/>
    <mergeCell ref="L2:L3"/>
    <mergeCell ref="M2:M3"/>
    <mergeCell ref="I4:I5"/>
    <mergeCell ref="J4:J5"/>
    <mergeCell ref="K4:K5"/>
    <mergeCell ref="L4:L5"/>
    <mergeCell ref="M4:M5"/>
    <mergeCell ref="G4:G5"/>
    <mergeCell ref="H4:H5"/>
    <mergeCell ref="B4:B5"/>
    <mergeCell ref="C4:C5"/>
    <mergeCell ref="D4:D5"/>
    <mergeCell ref="E4:E5"/>
    <mergeCell ref="F4:F5"/>
  </mergeCells>
  <pageMargins left="0.7" right="0.7" top="0.75" bottom="0.75" header="0.3" footer="0.3"/>
  <pageSetup scale="40" orientation="landscape" r:id="rId1"/>
  <rowBreaks count="1" manualBreakCount="1">
    <brk id="1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1:F45"/>
  <sheetViews>
    <sheetView showGridLines="0" view="pageBreakPreview" zoomScaleNormal="100" zoomScaleSheetLayoutView="100" workbookViewId="0">
      <selection activeCell="D19" sqref="D19:D22"/>
    </sheetView>
  </sheetViews>
  <sheetFormatPr baseColWidth="10" defaultRowHeight="12.75" x14ac:dyDescent="0.2"/>
  <cols>
    <col min="2" max="2" width="15.5703125" customWidth="1"/>
    <col min="3" max="3" width="16" customWidth="1"/>
    <col min="4" max="4" width="37.85546875" customWidth="1"/>
    <col min="5" max="5" width="56.140625" customWidth="1"/>
    <col min="6" max="6" width="15.42578125" customWidth="1"/>
  </cols>
  <sheetData>
    <row r="1" spans="2:6" ht="16.5" thickBot="1" x14ac:dyDescent="0.3">
      <c r="B1" s="495" t="s">
        <v>469</v>
      </c>
      <c r="C1" s="496"/>
      <c r="D1" s="496"/>
      <c r="E1" s="497"/>
      <c r="F1" s="92"/>
    </row>
    <row r="2" spans="2:6" ht="15.75" thickBot="1" x14ac:dyDescent="0.3">
      <c r="B2" s="91" t="s">
        <v>527</v>
      </c>
      <c r="C2" s="89" t="s">
        <v>259</v>
      </c>
      <c r="D2" s="90" t="s">
        <v>470</v>
      </c>
      <c r="E2" s="93" t="s">
        <v>0</v>
      </c>
    </row>
    <row r="3" spans="2:6" x14ac:dyDescent="0.2">
      <c r="B3" s="465" t="s">
        <v>473</v>
      </c>
      <c r="C3" s="486" t="s">
        <v>34</v>
      </c>
      <c r="D3" s="488" t="s">
        <v>471</v>
      </c>
      <c r="E3" s="94" t="s">
        <v>472</v>
      </c>
    </row>
    <row r="4" spans="2:6" x14ac:dyDescent="0.2">
      <c r="B4" s="466"/>
      <c r="C4" s="469"/>
      <c r="D4" s="489"/>
      <c r="E4" s="86" t="s">
        <v>474</v>
      </c>
    </row>
    <row r="5" spans="2:6" x14ac:dyDescent="0.2">
      <c r="B5" s="466"/>
      <c r="C5" s="469"/>
      <c r="D5" s="489"/>
      <c r="E5" s="95" t="s">
        <v>475</v>
      </c>
    </row>
    <row r="6" spans="2:6" x14ac:dyDescent="0.2">
      <c r="B6" s="466"/>
      <c r="C6" s="469"/>
      <c r="D6" s="489"/>
      <c r="E6" s="87" t="s">
        <v>476</v>
      </c>
    </row>
    <row r="7" spans="2:6" ht="13.5" thickBot="1" x14ac:dyDescent="0.25">
      <c r="B7" s="466"/>
      <c r="C7" s="470"/>
      <c r="D7" s="490"/>
      <c r="E7" s="88" t="s">
        <v>524</v>
      </c>
    </row>
    <row r="8" spans="2:6" x14ac:dyDescent="0.2">
      <c r="B8" s="466"/>
      <c r="C8" s="468" t="s">
        <v>35</v>
      </c>
      <c r="D8" s="471" t="s">
        <v>477</v>
      </c>
      <c r="E8" s="96" t="s">
        <v>478</v>
      </c>
    </row>
    <row r="9" spans="2:6" x14ac:dyDescent="0.2">
      <c r="B9" s="466"/>
      <c r="C9" s="469"/>
      <c r="D9" s="472"/>
      <c r="E9" s="97" t="s">
        <v>479</v>
      </c>
    </row>
    <row r="10" spans="2:6" ht="13.5" thickBot="1" x14ac:dyDescent="0.25">
      <c r="B10" s="466"/>
      <c r="C10" s="470"/>
      <c r="D10" s="473"/>
      <c r="E10" s="98" t="s">
        <v>480</v>
      </c>
    </row>
    <row r="11" spans="2:6" ht="25.5" customHeight="1" x14ac:dyDescent="0.2">
      <c r="B11" s="466"/>
      <c r="C11" s="474" t="s">
        <v>36</v>
      </c>
      <c r="D11" s="475" t="s">
        <v>528</v>
      </c>
      <c r="E11" s="99" t="s">
        <v>481</v>
      </c>
    </row>
    <row r="12" spans="2:6" ht="24" customHeight="1" x14ac:dyDescent="0.2">
      <c r="B12" s="466"/>
      <c r="C12" s="469"/>
      <c r="D12" s="476"/>
      <c r="E12" s="100" t="s">
        <v>482</v>
      </c>
    </row>
    <row r="13" spans="2:6" ht="24.75" customHeight="1" thickBot="1" x14ac:dyDescent="0.25">
      <c r="B13" s="466"/>
      <c r="C13" s="469"/>
      <c r="D13" s="477"/>
      <c r="E13" s="101" t="s">
        <v>483</v>
      </c>
    </row>
    <row r="14" spans="2:6" ht="28.5" customHeight="1" x14ac:dyDescent="0.2">
      <c r="B14" s="466"/>
      <c r="C14" s="478" t="s">
        <v>37</v>
      </c>
      <c r="D14" s="479" t="s">
        <v>484</v>
      </c>
      <c r="E14" s="102" t="s">
        <v>485</v>
      </c>
    </row>
    <row r="15" spans="2:6" ht="17.25" customHeight="1" x14ac:dyDescent="0.2">
      <c r="B15" s="466"/>
      <c r="C15" s="469"/>
      <c r="D15" s="476"/>
      <c r="E15" s="97" t="s">
        <v>486</v>
      </c>
    </row>
    <row r="16" spans="2:6" ht="26.25" thickBot="1" x14ac:dyDescent="0.25">
      <c r="B16" s="466"/>
      <c r="C16" s="469"/>
      <c r="D16" s="476"/>
      <c r="E16" s="97" t="s">
        <v>487</v>
      </c>
    </row>
    <row r="17" spans="2:5" ht="28.5" customHeight="1" x14ac:dyDescent="0.2">
      <c r="B17" s="466"/>
      <c r="C17" s="478" t="s">
        <v>226</v>
      </c>
      <c r="D17" s="504" t="s">
        <v>523</v>
      </c>
      <c r="E17" s="102" t="s">
        <v>488</v>
      </c>
    </row>
    <row r="18" spans="2:5" ht="21" customHeight="1" thickBot="1" x14ac:dyDescent="0.25">
      <c r="B18" s="466"/>
      <c r="C18" s="469"/>
      <c r="D18" s="476"/>
      <c r="E18" s="97" t="s">
        <v>489</v>
      </c>
    </row>
    <row r="19" spans="2:5" x14ac:dyDescent="0.2">
      <c r="B19" s="466"/>
      <c r="C19" s="480" t="s">
        <v>144</v>
      </c>
      <c r="D19" s="483" t="s">
        <v>530</v>
      </c>
      <c r="E19" s="111" t="s">
        <v>529</v>
      </c>
    </row>
    <row r="20" spans="2:5" x14ac:dyDescent="0.2">
      <c r="B20" s="466"/>
      <c r="C20" s="481"/>
      <c r="D20" s="484"/>
      <c r="E20" s="112" t="s">
        <v>490</v>
      </c>
    </row>
    <row r="21" spans="2:5" x14ac:dyDescent="0.2">
      <c r="B21" s="466"/>
      <c r="C21" s="481"/>
      <c r="D21" s="484"/>
      <c r="E21" s="112" t="s">
        <v>491</v>
      </c>
    </row>
    <row r="22" spans="2:5" ht="13.5" thickBot="1" x14ac:dyDescent="0.25">
      <c r="B22" s="466"/>
      <c r="C22" s="482"/>
      <c r="D22" s="485"/>
      <c r="E22" s="113" t="s">
        <v>492</v>
      </c>
    </row>
    <row r="23" spans="2:5" x14ac:dyDescent="0.2">
      <c r="B23" s="466"/>
      <c r="C23" s="486" t="s">
        <v>38</v>
      </c>
      <c r="D23" s="471" t="s">
        <v>493</v>
      </c>
      <c r="E23" s="103" t="s">
        <v>494</v>
      </c>
    </row>
    <row r="24" spans="2:5" x14ac:dyDescent="0.2">
      <c r="B24" s="466"/>
      <c r="C24" s="469"/>
      <c r="D24" s="476"/>
      <c r="E24" s="104" t="s">
        <v>495</v>
      </c>
    </row>
    <row r="25" spans="2:5" x14ac:dyDescent="0.2">
      <c r="B25" s="466"/>
      <c r="C25" s="469"/>
      <c r="D25" s="476"/>
      <c r="E25" s="104" t="s">
        <v>496</v>
      </c>
    </row>
    <row r="26" spans="2:5" x14ac:dyDescent="0.2">
      <c r="B26" s="466"/>
      <c r="C26" s="469"/>
      <c r="D26" s="476"/>
      <c r="E26" s="105" t="s">
        <v>497</v>
      </c>
    </row>
    <row r="27" spans="2:5" ht="13.5" thickBot="1" x14ac:dyDescent="0.25">
      <c r="B27" s="467"/>
      <c r="C27" s="470"/>
      <c r="D27" s="487"/>
      <c r="E27" s="98" t="s">
        <v>498</v>
      </c>
    </row>
    <row r="28" spans="2:5" x14ac:dyDescent="0.2">
      <c r="B28" s="465" t="s">
        <v>525</v>
      </c>
      <c r="C28" s="474" t="s">
        <v>262</v>
      </c>
      <c r="D28" s="498" t="s">
        <v>499</v>
      </c>
      <c r="E28" s="97" t="s">
        <v>500</v>
      </c>
    </row>
    <row r="29" spans="2:5" x14ac:dyDescent="0.2">
      <c r="B29" s="466"/>
      <c r="C29" s="469"/>
      <c r="D29" s="476"/>
      <c r="E29" s="97" t="s">
        <v>501</v>
      </c>
    </row>
    <row r="30" spans="2:5" ht="26.25" thickBot="1" x14ac:dyDescent="0.25">
      <c r="B30" s="466"/>
      <c r="C30" s="469"/>
      <c r="D30" s="476"/>
      <c r="E30" s="97" t="s">
        <v>502</v>
      </c>
    </row>
    <row r="31" spans="2:5" x14ac:dyDescent="0.2">
      <c r="B31" s="466"/>
      <c r="C31" s="478" t="s">
        <v>39</v>
      </c>
      <c r="D31" s="491" t="s">
        <v>503</v>
      </c>
      <c r="E31" s="102" t="s">
        <v>504</v>
      </c>
    </row>
    <row r="32" spans="2:5" x14ac:dyDescent="0.2">
      <c r="B32" s="466"/>
      <c r="C32" s="469"/>
      <c r="D32" s="500"/>
      <c r="E32" s="97" t="s">
        <v>505</v>
      </c>
    </row>
    <row r="33" spans="2:5" x14ac:dyDescent="0.2">
      <c r="B33" s="466"/>
      <c r="C33" s="469"/>
      <c r="D33" s="500"/>
      <c r="E33" s="97" t="s">
        <v>506</v>
      </c>
    </row>
    <row r="34" spans="2:5" ht="13.5" thickBot="1" x14ac:dyDescent="0.25">
      <c r="B34" s="466"/>
      <c r="C34" s="499"/>
      <c r="D34" s="501"/>
      <c r="E34" s="106" t="s">
        <v>507</v>
      </c>
    </row>
    <row r="35" spans="2:5" x14ac:dyDescent="0.2">
      <c r="B35" s="466"/>
      <c r="C35" s="478" t="s">
        <v>40</v>
      </c>
      <c r="D35" s="491" t="s">
        <v>508</v>
      </c>
      <c r="E35" s="107" t="s">
        <v>509</v>
      </c>
    </row>
    <row r="36" spans="2:5" x14ac:dyDescent="0.2">
      <c r="B36" s="466"/>
      <c r="C36" s="469"/>
      <c r="D36" s="502"/>
      <c r="E36" s="108" t="s">
        <v>526</v>
      </c>
    </row>
    <row r="37" spans="2:5" x14ac:dyDescent="0.2">
      <c r="B37" s="466"/>
      <c r="C37" s="469"/>
      <c r="D37" s="502"/>
      <c r="E37" s="104" t="s">
        <v>510</v>
      </c>
    </row>
    <row r="38" spans="2:5" ht="26.25" thickBot="1" x14ac:dyDescent="0.25">
      <c r="B38" s="466"/>
      <c r="C38" s="499"/>
      <c r="D38" s="503"/>
      <c r="E38" s="109" t="s">
        <v>511</v>
      </c>
    </row>
    <row r="39" spans="2:5" ht="20.25" customHeight="1" x14ac:dyDescent="0.2">
      <c r="B39" s="466"/>
      <c r="C39" s="478" t="s">
        <v>41</v>
      </c>
      <c r="D39" s="491" t="s">
        <v>512</v>
      </c>
      <c r="E39" s="107" t="s">
        <v>513</v>
      </c>
    </row>
    <row r="40" spans="2:5" ht="21" customHeight="1" thickBot="1" x14ac:dyDescent="0.25">
      <c r="B40" s="466"/>
      <c r="C40" s="469"/>
      <c r="D40" s="502"/>
      <c r="E40" s="104" t="s">
        <v>514</v>
      </c>
    </row>
    <row r="41" spans="2:5" x14ac:dyDescent="0.2">
      <c r="B41" s="466"/>
      <c r="C41" s="478" t="s">
        <v>225</v>
      </c>
      <c r="D41" s="491" t="s">
        <v>515</v>
      </c>
      <c r="E41" s="102" t="s">
        <v>516</v>
      </c>
    </row>
    <row r="42" spans="2:5" x14ac:dyDescent="0.2">
      <c r="B42" s="466"/>
      <c r="C42" s="469"/>
      <c r="D42" s="492"/>
      <c r="E42" s="97" t="s">
        <v>517</v>
      </c>
    </row>
    <row r="43" spans="2:5" ht="17.25" customHeight="1" thickBot="1" x14ac:dyDescent="0.25">
      <c r="B43" s="466"/>
      <c r="C43" s="469"/>
      <c r="D43" s="492"/>
      <c r="E43" s="100" t="s">
        <v>518</v>
      </c>
    </row>
    <row r="44" spans="2:5" ht="30" customHeight="1" x14ac:dyDescent="0.2">
      <c r="B44" s="466"/>
      <c r="C44" s="468" t="s">
        <v>519</v>
      </c>
      <c r="D44" s="493" t="s">
        <v>520</v>
      </c>
      <c r="E44" s="96" t="s">
        <v>521</v>
      </c>
    </row>
    <row r="45" spans="2:5" ht="20.25" customHeight="1" thickBot="1" x14ac:dyDescent="0.25">
      <c r="B45" s="467"/>
      <c r="C45" s="470"/>
      <c r="D45" s="494"/>
      <c r="E45" s="110" t="s">
        <v>522</v>
      </c>
    </row>
  </sheetData>
  <sheetProtection algorithmName="SHA-512" hashValue="kislVv0t9oe7uUYDuoKUjdkiuCj8gN+Rn8goU3hMXbg+P5PPnqs2cCJd4vV7S50FLLkqIyPR+/hW90bLZULMvA==" saltValue="xJIM5CPi9rydpb7ZB9YdFA==" spinCount="100000" sheet="1" objects="1" scenarios="1" selectLockedCells="1" selectUnlockedCells="1"/>
  <mergeCells count="29">
    <mergeCell ref="D41:D43"/>
    <mergeCell ref="C44:C45"/>
    <mergeCell ref="D44:D45"/>
    <mergeCell ref="B1:E1"/>
    <mergeCell ref="C28:C30"/>
    <mergeCell ref="D28:D30"/>
    <mergeCell ref="B28:B45"/>
    <mergeCell ref="C31:C34"/>
    <mergeCell ref="D31:D34"/>
    <mergeCell ref="C35:C38"/>
    <mergeCell ref="D35:D38"/>
    <mergeCell ref="C39:C40"/>
    <mergeCell ref="D39:D40"/>
    <mergeCell ref="C41:C43"/>
    <mergeCell ref="C17:C18"/>
    <mergeCell ref="D17:D18"/>
    <mergeCell ref="B3:B27"/>
    <mergeCell ref="C8:C10"/>
    <mergeCell ref="D8:D10"/>
    <mergeCell ref="C11:C13"/>
    <mergeCell ref="D11:D13"/>
    <mergeCell ref="C14:C16"/>
    <mergeCell ref="D14:D16"/>
    <mergeCell ref="C19:C22"/>
    <mergeCell ref="D19:D22"/>
    <mergeCell ref="C23:C27"/>
    <mergeCell ref="D23:D27"/>
    <mergeCell ref="C3:C7"/>
    <mergeCell ref="D3:D7"/>
  </mergeCells>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97</vt:i4>
      </vt:variant>
    </vt:vector>
  </HeadingPairs>
  <TitlesOfParts>
    <vt:vector size="104" baseType="lpstr">
      <vt:lpstr>01-Mapa de riesgo-UO</vt:lpstr>
      <vt:lpstr>02-Plan Mitigación</vt:lpstr>
      <vt:lpstr>03-Seguimiento</vt:lpstr>
      <vt:lpstr>Hoja1</vt:lpstr>
      <vt:lpstr>INSTRUCTIVO</vt:lpstr>
      <vt:lpstr>ESCALA</vt:lpstr>
      <vt:lpstr>FACTORES</vt:lpstr>
      <vt:lpstr>_VICERRECTORÍA_INVESTIGACIONES_INNOVACIÓN_Y_EXTENSIÓN_</vt:lpstr>
      <vt:lpstr>_VICERRECTORÍA_RESPONSABILIDAD_SOCIAL_Y_BIENESTAR_UNIVERSITARIO_</vt:lpstr>
      <vt:lpstr>ADMISIONES_REGISTRO_Y_CONTROL_ACADÉMICO</vt:lpstr>
      <vt:lpstr>'01-Mapa de riesgo-UO'!Ambiental</vt:lpstr>
      <vt:lpstr>'01-Mapa de riesgo-UO'!Área_de_impresión</vt:lpstr>
      <vt:lpstr>'03-Seguimiento'!Área_de_impresión</vt:lpstr>
      <vt:lpstr>FACTORES!Área_de_impresión</vt:lpstr>
      <vt:lpstr>INSTRUCTIVO!Área_de_impresión</vt:lpstr>
      <vt:lpstr>'01-Mapa de riesgo-UO'!ASEGURAMIENTO_DE_LA_CALIDAD_INSTITUCIONAL</vt:lpstr>
      <vt:lpstr>ASUMIR</vt:lpstr>
      <vt:lpstr>'01-Mapa de riesgo-UO'!BIBLIOTECA_E_INFORMACIÓN_CIENTIFICA</vt:lpstr>
      <vt:lpstr>CLASE_RIESGO</vt:lpstr>
      <vt:lpstr>COMPARTIR</vt:lpstr>
      <vt:lpstr>'01-Mapa de riesgo-UO'!Contable</vt:lpstr>
      <vt:lpstr>'01-Mapa de riesgo-UO'!CONTROL_INTERNO</vt:lpstr>
      <vt:lpstr>'01-Mapa de riesgo-UO'!CONTROL_INTERNO_DISCIPLINARIO</vt:lpstr>
      <vt:lpstr>'01-Mapa de riesgo-UO'!CONTROL_SEGUIMIENTO</vt:lpstr>
      <vt:lpstr>CONTROLES</vt:lpstr>
      <vt:lpstr>'01-Mapa de riesgo-UO'!Corrupción</vt:lpstr>
      <vt:lpstr>'01-Mapa de riesgo-UO'!Cumplimiento</vt:lpstr>
      <vt:lpstr>CUMPLIMIENTO_PARCIAL</vt:lpstr>
      <vt:lpstr>CUMPLIMIENTO_TOTAL</vt:lpstr>
      <vt:lpstr>'01-Mapa de riesgo-UO'!Derechos_Humanos</vt:lpstr>
      <vt:lpstr>'01-Mapa de riesgo-UO'!Estratégico</vt:lpstr>
      <vt:lpstr>EVAL_PERIODICIDAD</vt:lpstr>
      <vt:lpstr>EVITAR</vt:lpstr>
      <vt:lpstr>EXTERNO</vt:lpstr>
      <vt:lpstr>FACTOR</vt:lpstr>
      <vt:lpstr>'01-Mapa de riesgo-UO'!FACULTAD_BELLAS_ARTES_HUMANIDADES</vt:lpstr>
      <vt:lpstr>'01-Mapa de riesgo-UO'!FACULTAD_CIENCIAS_AGRARIAS_AGROINDUSTRIA</vt:lpstr>
      <vt:lpstr>'01-Mapa de riesgo-UO'!FACULTAD_CIENCIAS_AMBIENTALES</vt:lpstr>
      <vt:lpstr>'01-Mapa de riesgo-UO'!FACULTAD_CIENCIAS_BÁSICAS</vt:lpstr>
      <vt:lpstr>'01-Mapa de riesgo-UO'!FACULTAD_CIENCIAS_DE_LA_EDUCACIÓN</vt:lpstr>
      <vt:lpstr>'01-Mapa de riesgo-UO'!FACULTAD_CIENCIAS_DE_LA_SALUD</vt:lpstr>
      <vt:lpstr>FACULTAD_DE_CIENCIAS_EMPRESARIALES</vt:lpstr>
      <vt:lpstr>'01-Mapa de riesgo-UO'!FACULTAD_INGENIERÍAS</vt:lpstr>
      <vt:lpstr>FACULTAD_MECÁNICA_APLICADA</vt:lpstr>
      <vt:lpstr>FACULTAD_TECNOLOGÍA</vt:lpstr>
      <vt:lpstr>'01-Mapa de riesgo-UO'!Financiero</vt:lpstr>
      <vt:lpstr>'01-Mapa de riesgo-UO'!GESTIÓN_DE_SERVICIOS_INSTITUCIONALES</vt:lpstr>
      <vt:lpstr>GESTIÓN_DE_TECNOLOGÍAS_INFORMÁTICAS_Y_SISTEMAS_DE_INFORMACIÓN</vt:lpstr>
      <vt:lpstr>GESTIÓN_DEL_TALENTO_HUMANO</vt:lpstr>
      <vt:lpstr>'01-Mapa de riesgo-UO'!GESTIÓN_FINANCIERA</vt:lpstr>
      <vt:lpstr>'01-Mapa de riesgo-UO'!GRAVE</vt:lpstr>
      <vt:lpstr>GRAVE</vt:lpstr>
      <vt:lpstr>'01-Mapa de riesgo-UO'!GRUPO_INVESTIGACIÓN_AGUAS_SANEAMIENTO</vt:lpstr>
      <vt:lpstr>'01-Mapa de riesgo-UO'!Imagen</vt:lpstr>
      <vt:lpstr>'01-Mapa de riesgo-UO'!Información</vt:lpstr>
      <vt:lpstr>INSTITUCIONAL</vt:lpstr>
      <vt:lpstr>INTERNO</vt:lpstr>
      <vt:lpstr>'01-Mapa de riesgo-UO'!JURIDICA</vt:lpstr>
      <vt:lpstr>'01-Mapa de riesgo-UO'!LABORATORIO_AGUAS_ALIMENTOS</vt:lpstr>
      <vt:lpstr>LABORATORIO_BIOLOGÍA_MOLECULAR</vt:lpstr>
      <vt:lpstr>'01-Mapa de riesgo-UO'!LABORATORIO_DE_METROOLOGIA_DE_VARIABLES_ELECTRICAS</vt:lpstr>
      <vt:lpstr>'01-Mapa de riesgo-UO'!LABORATORIO_ENSAYOS_NO_DESTRUCTIVOS_DESTRUCTIVOS</vt:lpstr>
      <vt:lpstr>LABORATORIO_ENSAYOS_PARA_EQUIPOS_ACONDICIONADORES_DE_AIRE</vt:lpstr>
      <vt:lpstr>'01-Mapa de riesgo-UO'!LABORATORIO_GENÉTICA_MÉDICA</vt:lpstr>
      <vt:lpstr>'01-Mapa de riesgo-UO'!LEVE</vt:lpstr>
      <vt:lpstr>'01-Mapa de riesgo-UO'!MAPA</vt:lpstr>
      <vt:lpstr>'01-Mapa de riesgo-UO'!MODERADO</vt:lpstr>
      <vt:lpstr>MODERADO</vt:lpstr>
      <vt:lpstr>NIVEL_AUTOMAT</vt:lpstr>
      <vt:lpstr>NIVEL_EXPOSICION</vt:lpstr>
      <vt:lpstr>NO_CUMPLIDA</vt:lpstr>
      <vt:lpstr>OEC</vt:lpstr>
      <vt:lpstr>'01-Mapa de riesgo-UO'!Operacional</vt:lpstr>
      <vt:lpstr>'01-Mapa de riesgo-UO'!ORGANISMO_CERTIFICADOR_DE_SISTEMAS_DE_GESTIÓN_QLCT</vt:lpstr>
      <vt:lpstr>'01-Mapa de riesgo-UO'!PDI</vt:lpstr>
      <vt:lpstr>PERIODICIDAD</vt:lpstr>
      <vt:lpstr>'01-Mapa de riesgo-UO'!PLANEACIÓN</vt:lpstr>
      <vt:lpstr>PLANEACIÓN_</vt:lpstr>
      <vt:lpstr>PLANEACIÓN_PDI</vt:lpstr>
      <vt:lpstr>'01-Mapa de riesgo-UO'!PROBABILIDAD</vt:lpstr>
      <vt:lpstr>'01-Mapa de riesgo-UO'!PROCESOS</vt:lpstr>
      <vt:lpstr>'01-Mapa de riesgo-UO'!RECTORÍA</vt:lpstr>
      <vt:lpstr>RECURSOS_INFORMÁTICOS_Y_EDUCATIVOS_CRIE</vt:lpstr>
      <vt:lpstr>REDUCIR</vt:lpstr>
      <vt:lpstr>'01-Mapa de riesgo-UO'!RELACIONES_INTERNACIONALES</vt:lpstr>
      <vt:lpstr>RESPONSABILIDAD</vt:lpstr>
      <vt:lpstr>'01-Mapa de riesgo-UO'!SECRETARIA_GENERAL</vt:lpstr>
      <vt:lpstr>'01-Mapa de riesgo-UO'!Seguridad_y_Salud_en_el_trabajo</vt:lpstr>
      <vt:lpstr>'01-Mapa de riesgo-UO'!Tecnología</vt:lpstr>
      <vt:lpstr>'01-Mapa de riesgo-UO'!Títulos_a_imprimir</vt:lpstr>
      <vt:lpstr>'02-Plan Mitigación'!Títulos_a_imprimir</vt:lpstr>
      <vt:lpstr>'03-Seguimiento'!Títulos_a_imprimir</vt:lpstr>
      <vt:lpstr>TRANSFERIR</vt:lpstr>
      <vt:lpstr>UNIDAD_ORGANIZACIONAL</vt:lpstr>
      <vt:lpstr>'01-Mapa de riesgo-UO'!VICERRECTORÍA_ACADÉMICA</vt:lpstr>
      <vt:lpstr>VICERRECTORÍA_ACADÉMICA_</vt:lpstr>
      <vt:lpstr>VICERRECTORÍA_ACADÉMICA_PDI</vt:lpstr>
      <vt:lpstr>'01-Mapa de riesgo-UO'!VICERRECTORIA_ADMINISTRATIVA_FINANCIERA</vt:lpstr>
      <vt:lpstr>VICERRECTORÍA_ADMINISTRATIVA_FINANCIERA_</vt:lpstr>
      <vt:lpstr>VICERRECTORÍA_ADMINISTRATIVA_FINANCIERA_PDI</vt:lpstr>
      <vt:lpstr>VICERRECTORÍA_INVESTIGACIONES_INNOVACIÓN_Y_EXTENSIÓN</vt:lpstr>
      <vt:lpstr>VICERRECTORÍA_INVESTIGACIONES_INNOVACIÓN_Y_EXTENSIÓN_PDI</vt:lpstr>
      <vt:lpstr>VICERRECTORÍA_RESPONSABILIDAD_SOCIAL_Y_BIENESTAR_UNIVERSITARIO</vt:lpstr>
      <vt:lpstr>VICERRECTORÍA_RESPONSABILIDAD_SOCIAL_Y_BIENESTAR_UNIVERSITARIO_PDI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Soto</dc:creator>
  <cp:lastModifiedBy>Usuario UTP</cp:lastModifiedBy>
  <cp:lastPrinted>2024-08-30T20:59:40Z</cp:lastPrinted>
  <dcterms:created xsi:type="dcterms:W3CDTF">2006-09-13T22:30:50Z</dcterms:created>
  <dcterms:modified xsi:type="dcterms:W3CDTF">2024-09-03T19:24:04Z</dcterms:modified>
</cp:coreProperties>
</file>