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mhla\Documents\Monitoria OCI-GGR 2020-1\RIESGOS INSTITUCIONALES 2020\"/>
    </mc:Choice>
  </mc:AlternateContent>
  <xr:revisionPtr revIDLastSave="0" documentId="13_ncr:1_{7848F967-7D14-42A5-8CE5-E00EFF6506A3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iesgos Instituc" sheetId="1" state="hidden" r:id="rId1"/>
    <sheet name="Mapa de Calor" sheetId="2" r:id="rId2"/>
  </sheets>
  <externalReferences>
    <externalReference r:id="rId3"/>
  </externalReferences>
  <definedNames>
    <definedName name="_xlnm._FilterDatabase" localSheetId="0" hidden="1">'Riesgos Instituc'!$A$1:$R$27</definedName>
    <definedName name="CLASE_RIESGO">#REF!</definedName>
    <definedName name="CONTROLES">#REF!</definedName>
    <definedName name="EVAL_PERIODICIDAD">#REF!</definedName>
    <definedName name="FACTOR">#REF!</definedName>
    <definedName name="NIVEL_AUTOMAT">#REF!</definedName>
    <definedName name="PERIODICIDAD">#REF!</definedName>
    <definedName name="PROBABILIDAD" localSheetId="0">#REF!</definedName>
    <definedName name="RESPONSABILIDAD">#REF!</definedName>
    <definedName name="TIPO">'[1]01-Mapa de riesgo'!$L$1048398:$L$1048409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8" i="1"/>
  <c r="G28" i="1" s="1"/>
  <c r="M43" i="1" l="1"/>
  <c r="M42" i="1"/>
  <c r="M41" i="1"/>
  <c r="L32" i="1"/>
  <c r="R37" i="1" l="1"/>
  <c r="R36" i="1"/>
  <c r="R33" i="1"/>
  <c r="R35" i="1"/>
  <c r="R34" i="1"/>
  <c r="R38" i="1"/>
  <c r="R32" i="1"/>
  <c r="L37" i="1"/>
  <c r="L33" i="1"/>
  <c r="L35" i="1"/>
  <c r="L34" i="1"/>
  <c r="L36" i="1"/>
  <c r="L38" i="1"/>
  <c r="A3" i="1" l="1"/>
  <c r="A4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M39" i="1"/>
  <c r="N39" i="1"/>
  <c r="O39" i="1"/>
  <c r="P39" i="1"/>
  <c r="Q39" i="1"/>
  <c r="R39" i="1" l="1"/>
  <c r="L39" i="1"/>
  <c r="M44" i="1"/>
</calcChain>
</file>

<file path=xl/sharedStrings.xml><?xml version="1.0" encoding="utf-8"?>
<sst xmlns="http://schemas.openxmlformats.org/spreadsheetml/2006/main" count="284" uniqueCount="121">
  <si>
    <t>RIESGO</t>
  </si>
  <si>
    <t>NIVEL DE EXPOSICIÓN</t>
  </si>
  <si>
    <t xml:space="preserve">Tráfico de Influencias </t>
  </si>
  <si>
    <t>MODERADO</t>
  </si>
  <si>
    <t xml:space="preserve">Pérdida de la información de las series documentales conservadas físicamente </t>
  </si>
  <si>
    <t>Favorecimiento en informes de auditoria o evaluación por intereses personales</t>
  </si>
  <si>
    <t>GRAVE</t>
  </si>
  <si>
    <t>Intrusión a equipos y servicios de red</t>
  </si>
  <si>
    <t>Ascenso de Docentes sin Cumplimiento de Requisitos</t>
  </si>
  <si>
    <t>LEVE</t>
  </si>
  <si>
    <t>Incumplimiento en los plazos establecidos para gestionar las necesidades de tipo contractual de las dependencias</t>
  </si>
  <si>
    <t>Ejecución inadecuada de proyectos (contratos, Ordenes de servicios,  resoluciones,  proyectos de operación comercial)</t>
  </si>
  <si>
    <t>No.</t>
  </si>
  <si>
    <t>UNIDAD ORGANIZACIONAL</t>
  </si>
  <si>
    <t>PROCESO</t>
  </si>
  <si>
    <t>OBSERVACIÓN</t>
  </si>
  <si>
    <t>Administración Institucional</t>
  </si>
  <si>
    <t>Control y seguimiento Institucional</t>
  </si>
  <si>
    <t>Docencia</t>
  </si>
  <si>
    <t>Direccionamiento institucional</t>
  </si>
  <si>
    <t>Aseguramiento de la calidad institucional</t>
  </si>
  <si>
    <t>Bienestar Institucional</t>
  </si>
  <si>
    <t>Internacionalización</t>
  </si>
  <si>
    <t>CALIFICACIÓN DEL RIESGO RESIDUAL</t>
  </si>
  <si>
    <t>PRIORIZACIÓN INICIAL</t>
  </si>
  <si>
    <t>VALORACIÓN DEL CONTROL</t>
  </si>
  <si>
    <t>LEVE-CORR</t>
  </si>
  <si>
    <t>MOD- CORR</t>
  </si>
  <si>
    <t>TIPO</t>
  </si>
  <si>
    <t>Corrupción</t>
  </si>
  <si>
    <t>Estratégico</t>
  </si>
  <si>
    <t>Operacional</t>
  </si>
  <si>
    <t>Tecnológico</t>
  </si>
  <si>
    <t>Cumplimiento</t>
  </si>
  <si>
    <t>Financiero</t>
  </si>
  <si>
    <t>TOTAL</t>
  </si>
  <si>
    <t>PROCESOS/PDI</t>
  </si>
  <si>
    <t>CANTIDAD</t>
  </si>
  <si>
    <t>R4</t>
  </si>
  <si>
    <t>R19</t>
  </si>
  <si>
    <t>Imposibilidad  para acceder a los sistemas de información que esten alojados en los servidores del campus universitario</t>
  </si>
  <si>
    <t>JURÍDICA</t>
  </si>
  <si>
    <t>Entrega de información institucional a personas no autorizadas para uso indebido.</t>
  </si>
  <si>
    <t>DOCENCIA</t>
  </si>
  <si>
    <t>Alteración del Calendario Académico</t>
  </si>
  <si>
    <t>INTERNACIONALIZACIÓN</t>
  </si>
  <si>
    <t>Visitantes internacionales en la UTP sin el debido estatus migratorio</t>
  </si>
  <si>
    <t>Favorecer la postulación a una beca de movilidad académica internacional a un estudiante que no cumpla con los requisitos establecidos en la convocatoria UTP</t>
  </si>
  <si>
    <t>Asignación de puntos y/o unidades salariales sin cumplimiento de requisitos</t>
  </si>
  <si>
    <t>No cumplimiento del Proyecto Educativo Institucional y las orientaciones institucionales para la renovación curricular.</t>
  </si>
  <si>
    <t>Pérdida del Registro Calificado de un Programa Académico</t>
  </si>
  <si>
    <t>Software con errores de funcionamiento</t>
  </si>
  <si>
    <t xml:space="preserve">Ilegitimidad en resultados electorales 
</t>
  </si>
  <si>
    <t xml:space="preserve">Incumplimiento de la normatividad vigente y aplicable a la Universidad </t>
  </si>
  <si>
    <t>PLANEACIÓN</t>
  </si>
  <si>
    <t>Incumplimiento de las metas en los tres niveles de gestión  del PDI 2020-2028</t>
  </si>
  <si>
    <t xml:space="preserve">Perdida del reconocimiento como institución de alta calidad </t>
  </si>
  <si>
    <t>Falta de recursos económicos para el correcto funcionamiento de la Universidad.</t>
  </si>
  <si>
    <t>ADMINISTRACIÓN INSTITUCIONAL</t>
  </si>
  <si>
    <t>RECURSOS INFORMÁTICOS EDUCATIVOS</t>
  </si>
  <si>
    <t>DIRECCIONAMIENTO INSTITUCIONAL</t>
  </si>
  <si>
    <t>ASEGURAMIENTO DE LA CALIDAD INSTITUCIONAL</t>
  </si>
  <si>
    <t>VICERRECTORÍA ADMINITRATIVA FINANCIERA
 Sistema Integral de Gestión</t>
  </si>
  <si>
    <t>ADMISIONES REGISTRO CONTROL ACADÉMICO</t>
  </si>
  <si>
    <t>CONTROL INTERNO</t>
  </si>
  <si>
    <t>RELACIONES INTERNACIONALES</t>
  </si>
  <si>
    <t>VICERRECTORÍA ACADÉMICA</t>
  </si>
  <si>
    <t>BIENESTAR INSTITUCIONAL</t>
  </si>
  <si>
    <t>SECRETARIA GENERAL 
Gestión de Documentos</t>
  </si>
  <si>
    <t>GESTIÓN DE TECNOLOGÍAS INFORMÁTICAS SISTEMAS DE INFORMACIÓN</t>
  </si>
  <si>
    <t>SECRETARIA GENERAL</t>
  </si>
  <si>
    <t>VICERRECTORIA ADMINISTRATIVA FINANCIERA</t>
  </si>
  <si>
    <t>CONTROL  Y SEGUIMIENTO INSTITUCIONAL</t>
  </si>
  <si>
    <t>R1</t>
  </si>
  <si>
    <t>FUERTE</t>
  </si>
  <si>
    <t>ACEPTABLE</t>
  </si>
  <si>
    <t>DEBIL</t>
  </si>
  <si>
    <t>INEXISTENTE</t>
  </si>
  <si>
    <t>R6</t>
  </si>
  <si>
    <t>R11</t>
  </si>
  <si>
    <t>R13</t>
  </si>
  <si>
    <t>R21</t>
  </si>
  <si>
    <t>R22</t>
  </si>
  <si>
    <t>R2</t>
  </si>
  <si>
    <t>R3</t>
  </si>
  <si>
    <t>R5</t>
  </si>
  <si>
    <t>R7</t>
  </si>
  <si>
    <t>R8</t>
  </si>
  <si>
    <t>R9</t>
  </si>
  <si>
    <t>R10</t>
  </si>
  <si>
    <t>R12</t>
  </si>
  <si>
    <t>R14</t>
  </si>
  <si>
    <t>R15</t>
  </si>
  <si>
    <t>R16</t>
  </si>
  <si>
    <t>R17</t>
  </si>
  <si>
    <t>R18</t>
  </si>
  <si>
    <t>R20</t>
  </si>
  <si>
    <t>R23</t>
  </si>
  <si>
    <t xml:space="preserve">Vencimiento de los términos establecidos en la Ley para dar respuesta oportuna a requerimientos judiciales, administrativos o de los entes de control. </t>
  </si>
  <si>
    <t xml:space="preserve">Se plantean como riesgos de proceso, pero se manejará como riesgo institucional, que tiene que ver con vencimiento de términos y requerimientos legales </t>
  </si>
  <si>
    <t>CONTROL</t>
  </si>
  <si>
    <t>Vencimiento de términos para la atención de Derechos de Petición y de las PQRS interpuesta por los ciudadanos</t>
  </si>
  <si>
    <t>Se plantean como riesgos de proceso, pero se manejará como riesgo institucional, que plantean el vencimiento o la demora en la respuesta a los ciudadanos (derechos de peticion y PQRS)
El control de PQRS es la auditoria de control interno, por lo que se propone un control previo que tiene el aplicativo.</t>
  </si>
  <si>
    <t>VULNERABILIDAD</t>
  </si>
  <si>
    <t>R3 - R5 - R8 - R13</t>
  </si>
  <si>
    <t>R9 - R11 - R16</t>
  </si>
  <si>
    <t>R17 -R20</t>
  </si>
  <si>
    <t xml:space="preserve">Incumplimiento en Normatividad Archivistica conforme a la actualización de los Instrumentos Archivisticos que deben soportar la Gestión Documental de las Entidades Públicas </t>
  </si>
  <si>
    <t>No disponer de espacio de almacenamiento en el servidor requerido para el funcionamiento de la unidad</t>
  </si>
  <si>
    <t>SECRETARIA GENERAL
Gestión de Documentos</t>
  </si>
  <si>
    <t>VICERRECTORÍA ACADÉMICA
Univirtual</t>
  </si>
  <si>
    <t>Los Riesgos (3 y 18) están relacionados con el Vencimiento de términos.</t>
  </si>
  <si>
    <t>R25</t>
  </si>
  <si>
    <t>R24</t>
  </si>
  <si>
    <t>Inexistente</t>
  </si>
  <si>
    <t xml:space="preserve">R7 - R14 - R19 - R22 - </t>
  </si>
  <si>
    <t>R4-R27</t>
  </si>
  <si>
    <t>R12-R25-R28</t>
  </si>
  <si>
    <t>R6-R29</t>
  </si>
  <si>
    <t>R18-R30</t>
  </si>
  <si>
    <t>R1 - R2 - R15-R26-R31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</si>
</sst>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textRotation="90"/>
    </xf>
    <xf numFmtId="0" fontId="4" fillId="7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7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9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/>
    <xf numFmtId="0" fontId="10" fillId="0" borderId="16" xfId="0" applyFont="1" applyBorder="1" applyAlignment="1">
      <alignment horizontal="center" vertical="center"/>
    </xf>
    <xf numFmtId="0" fontId="11" fillId="8" borderId="22" xfId="0" applyFont="1" applyFill="1" applyBorder="1" applyAlignment="1" applyProtection="1">
      <alignment horizontal="center" vertical="center" wrapText="1"/>
      <protection locked="0"/>
    </xf>
    <xf numFmtId="0" fontId="8" fillId="7" borderId="22" xfId="0" applyFont="1" applyFill="1" applyBorder="1" applyAlignment="1" applyProtection="1">
      <alignment horizontal="left" vertical="center" wrapText="1"/>
      <protection locked="0"/>
    </xf>
    <xf numFmtId="0" fontId="8" fillId="7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0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4" borderId="1" xfId="0" applyFont="1" applyFill="1" applyBorder="1"/>
    <xf numFmtId="0" fontId="10" fillId="0" borderId="15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0" fillId="0" borderId="17" xfId="0" applyBorder="1"/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7" fillId="11" borderId="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8" borderId="0" xfId="0" applyFont="1" applyFill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1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6" fillId="12" borderId="9" xfId="0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66"/>
      <color rgb="FFFF0000"/>
      <color rgb="FFF7D509"/>
      <color rgb="FFE1E6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78730799453471E-3"/>
          <c:y val="4.323253334658559E-2"/>
          <c:w val="0.97200474727416752"/>
          <c:h val="0.644705984901853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'Riesgos Instituc'!$K$32:$K$38</c:f>
              <c:strCache>
                <c:ptCount val="7"/>
                <c:pt idx="0">
                  <c:v>Administración Institucional</c:v>
                </c:pt>
                <c:pt idx="1">
                  <c:v>Docencia</c:v>
                </c:pt>
                <c:pt idx="2">
                  <c:v>Control y seguimiento Institucional</c:v>
                </c:pt>
                <c:pt idx="3">
                  <c:v>Direccionamiento institucional</c:v>
                </c:pt>
                <c:pt idx="4">
                  <c:v>Aseguramiento de la calidad institucional</c:v>
                </c:pt>
                <c:pt idx="5">
                  <c:v>Internacionalización</c:v>
                </c:pt>
                <c:pt idx="6">
                  <c:v>Bienestar Institucional</c:v>
                </c:pt>
              </c:strCache>
            </c:strRef>
          </c:cat>
          <c:val>
            <c:numRef>
              <c:f>'Riesgos Instituc'!$L$32:$L$38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40C-8E48-0805956D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74272"/>
        <c:axId val="209875448"/>
      </c:barChart>
      <c:catAx>
        <c:axId val="2098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875448"/>
        <c:crosses val="autoZero"/>
        <c:auto val="1"/>
        <c:lblAlgn val="ctr"/>
        <c:lblOffset val="100"/>
        <c:noMultiLvlLbl val="0"/>
      </c:catAx>
      <c:valAx>
        <c:axId val="209875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98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A0-4DE8-ADD7-7C08FDA6373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A0-4DE8-ADD7-7C08FDA6373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A0-4DE8-ADD7-7C08FDA63738}"/>
              </c:ext>
            </c:extLst>
          </c:dPt>
          <c:dLbls>
            <c:dLbl>
              <c:idx val="0"/>
              <c:layout>
                <c:manualLayout>
                  <c:x val="-4.1943241217042827E-2"/>
                  <c:y val="0.157448277530278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cap="none" spc="0" baseline="0">
                      <a:ln w="0"/>
                      <a:solidFill>
                        <a:schemeClr val="tx1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671956673433888E-2"/>
                      <c:h val="8.5982821577461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A0-4DE8-ADD7-7C08FDA63738}"/>
                </c:ext>
              </c:extLst>
            </c:dLbl>
            <c:dLbl>
              <c:idx val="1"/>
              <c:layout>
                <c:manualLayout>
                  <c:x val="-0.10719340740946931"/>
                  <c:y val="-0.2394422744424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A0-4DE8-ADD7-7C08FDA63738}"/>
                </c:ext>
              </c:extLst>
            </c:dLbl>
            <c:dLbl>
              <c:idx val="2"/>
              <c:layout>
                <c:manualLayout>
                  <c:x val="7.9595556752885432E-2"/>
                  <c:y val="0.142092446289822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A0-4DE8-ADD7-7C08FDA63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A0-4DE8-ADD7-7C08FDA6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0185185185185185"/>
          <c:w val="0.75260629921259847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FD7-4685-87E1-3D10D170EAC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FD7-4685-87E1-3D10D170EAC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FD7-4685-87E1-3D10D170EACD}"/>
              </c:ext>
            </c:extLst>
          </c:dPt>
          <c:dLbls>
            <c:dLbl>
              <c:idx val="2"/>
              <c:layout>
                <c:manualLayout>
                  <c:x val="0.25277668416447946"/>
                  <c:y val="6.25080198308544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7-4685-87E1-3D10D170EAC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7-4685-87E1-3D10D170EA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940594</xdr:colOff>
      <xdr:row>31</xdr:row>
      <xdr:rowOff>47625</xdr:rowOff>
    </xdr:from>
    <xdr:to>
      <xdr:col>6</xdr:col>
      <xdr:colOff>631031</xdr:colOff>
      <xdr:row>38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869156</xdr:colOff>
      <xdr:row>40</xdr:row>
      <xdr:rowOff>1</xdr:rowOff>
    </xdr:from>
    <xdr:to>
      <xdr:col>3</xdr:col>
      <xdr:colOff>658017</xdr:colOff>
      <xdr:row>45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11905</xdr:colOff>
      <xdr:row>39</xdr:row>
      <xdr:rowOff>491727</xdr:rowOff>
    </xdr:from>
    <xdr:to>
      <xdr:col>10</xdr:col>
      <xdr:colOff>2899170</xdr:colOff>
      <xdr:row>45</xdr:row>
      <xdr:rowOff>234552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60CEE2-3130-444A-9D2F-D9BEB4AEA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UTP/Documents/Priorizaci&#243;n%20Riesgos%20MR%20Institucional%20DEPENDENCIAS%202019%20GGR-DEFINITIV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apa de riesgo"/>
      <sheetName val="02-Plan Contingencia"/>
      <sheetName val="03-Seguimiento"/>
      <sheetName val="Hoja1"/>
      <sheetName val="INSTRUCTIVO"/>
      <sheetName val="ESCA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zoomScale="80" zoomScaleNormal="8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G2" sqref="G2:G29"/>
    </sheetView>
  </sheetViews>
  <sheetFormatPr baseColWidth="10" defaultRowHeight="39.9" customHeight="1" x14ac:dyDescent="0.3"/>
  <cols>
    <col min="1" max="1" width="13.33203125" style="9" customWidth="1"/>
    <col min="2" max="2" width="25.33203125" style="1" customWidth="1"/>
    <col min="3" max="3" width="29" style="9" customWidth="1"/>
    <col min="4" max="4" width="35.109375" style="26" customWidth="1"/>
    <col min="5" max="6" width="18.5546875" style="6" customWidth="1"/>
    <col min="7" max="7" width="19.109375" customWidth="1"/>
    <col min="8" max="8" width="46.33203125" customWidth="1"/>
    <col min="9" max="9" width="16.33203125" customWidth="1"/>
    <col min="11" max="11" width="44" style="1" customWidth="1"/>
    <col min="12" max="12" width="12.6640625" customWidth="1"/>
    <col min="13" max="13" width="10.5546875" customWidth="1"/>
    <col min="14" max="14" width="8.33203125" customWidth="1"/>
    <col min="15" max="15" width="14.44140625" customWidth="1"/>
    <col min="16" max="16" width="8.33203125" customWidth="1"/>
    <col min="17" max="17" width="9.88671875" customWidth="1"/>
  </cols>
  <sheetData>
    <row r="1" spans="1:8" s="1" customFormat="1" ht="60.75" customHeight="1" thickBot="1" x14ac:dyDescent="0.35">
      <c r="A1" s="91" t="s">
        <v>12</v>
      </c>
      <c r="B1" s="92" t="s">
        <v>13</v>
      </c>
      <c r="C1" s="92" t="s">
        <v>14</v>
      </c>
      <c r="D1" s="93" t="s">
        <v>0</v>
      </c>
      <c r="E1" s="93" t="s">
        <v>28</v>
      </c>
      <c r="F1" s="93" t="s">
        <v>100</v>
      </c>
      <c r="G1" s="92" t="s">
        <v>1</v>
      </c>
      <c r="H1" s="94" t="s">
        <v>15</v>
      </c>
    </row>
    <row r="2" spans="1:8" ht="87.75" customHeight="1" x14ac:dyDescent="0.3">
      <c r="A2" s="77">
        <v>1</v>
      </c>
      <c r="B2" s="79" t="s">
        <v>59</v>
      </c>
      <c r="C2" s="79" t="s">
        <v>58</v>
      </c>
      <c r="D2" s="39" t="s">
        <v>40</v>
      </c>
      <c r="E2" s="79" t="s">
        <v>32</v>
      </c>
      <c r="F2" s="90" t="s">
        <v>74</v>
      </c>
      <c r="G2" s="78" t="s">
        <v>9</v>
      </c>
      <c r="H2" s="42"/>
    </row>
    <row r="3" spans="1:8" ht="60.75" customHeight="1" x14ac:dyDescent="0.3">
      <c r="A3" s="32">
        <f>+A2+1</f>
        <v>2</v>
      </c>
      <c r="B3" s="27" t="s">
        <v>59</v>
      </c>
      <c r="C3" s="27" t="s">
        <v>58</v>
      </c>
      <c r="D3" s="31" t="s">
        <v>7</v>
      </c>
      <c r="E3" s="29" t="s">
        <v>32</v>
      </c>
      <c r="F3" s="72" t="s">
        <v>75</v>
      </c>
      <c r="G3" s="30" t="s">
        <v>9</v>
      </c>
      <c r="H3" s="33"/>
    </row>
    <row r="4" spans="1:8" ht="60.75" customHeight="1" x14ac:dyDescent="0.3">
      <c r="A4" s="100">
        <f t="shared" ref="A4:A29" si="0">+A3+1</f>
        <v>3</v>
      </c>
      <c r="B4" s="27" t="s">
        <v>41</v>
      </c>
      <c r="C4" s="105" t="s">
        <v>58</v>
      </c>
      <c r="D4" s="103" t="s">
        <v>98</v>
      </c>
      <c r="E4" s="105" t="s">
        <v>33</v>
      </c>
      <c r="F4" s="73" t="s">
        <v>74</v>
      </c>
      <c r="G4" s="102" t="s">
        <v>9</v>
      </c>
      <c r="H4" s="104" t="s">
        <v>99</v>
      </c>
    </row>
    <row r="5" spans="1:8" ht="60.75" customHeight="1" x14ac:dyDescent="0.3">
      <c r="A5" s="100"/>
      <c r="B5" s="27" t="s">
        <v>54</v>
      </c>
      <c r="C5" s="105"/>
      <c r="D5" s="103"/>
      <c r="E5" s="105"/>
      <c r="F5" s="73"/>
      <c r="G5" s="102"/>
      <c r="H5" s="104"/>
    </row>
    <row r="6" spans="1:8" ht="60.75" customHeight="1" x14ac:dyDescent="0.3">
      <c r="A6" s="100"/>
      <c r="B6" s="27" t="s">
        <v>64</v>
      </c>
      <c r="C6" s="27" t="s">
        <v>72</v>
      </c>
      <c r="D6" s="103"/>
      <c r="E6" s="105"/>
      <c r="F6" s="73" t="s">
        <v>74</v>
      </c>
      <c r="G6" s="102"/>
      <c r="H6" s="104"/>
    </row>
    <row r="7" spans="1:8" ht="82.5" customHeight="1" x14ac:dyDescent="0.3">
      <c r="A7" s="32">
        <f>+A4+1</f>
        <v>4</v>
      </c>
      <c r="B7" s="29" t="s">
        <v>41</v>
      </c>
      <c r="C7" s="27" t="s">
        <v>58</v>
      </c>
      <c r="D7" s="31" t="s">
        <v>10</v>
      </c>
      <c r="E7" s="29" t="s">
        <v>31</v>
      </c>
      <c r="F7" s="73" t="s">
        <v>74</v>
      </c>
      <c r="G7" s="30" t="s">
        <v>3</v>
      </c>
      <c r="H7" s="34"/>
    </row>
    <row r="8" spans="1:8" ht="60.75" customHeight="1" x14ac:dyDescent="0.3">
      <c r="A8" s="32">
        <f t="shared" si="0"/>
        <v>5</v>
      </c>
      <c r="B8" s="27" t="s">
        <v>62</v>
      </c>
      <c r="C8" s="27" t="s">
        <v>61</v>
      </c>
      <c r="D8" s="31" t="s">
        <v>42</v>
      </c>
      <c r="E8" s="27" t="s">
        <v>29</v>
      </c>
      <c r="F8" s="73" t="s">
        <v>74</v>
      </c>
      <c r="G8" s="28" t="s">
        <v>9</v>
      </c>
      <c r="H8" s="34"/>
    </row>
    <row r="9" spans="1:8" ht="60.75" customHeight="1" x14ac:dyDescent="0.3">
      <c r="A9" s="32">
        <f t="shared" si="0"/>
        <v>6</v>
      </c>
      <c r="B9" s="27" t="s">
        <v>63</v>
      </c>
      <c r="C9" s="27" t="s">
        <v>43</v>
      </c>
      <c r="D9" s="31" t="s">
        <v>44</v>
      </c>
      <c r="E9" s="27" t="s">
        <v>33</v>
      </c>
      <c r="F9" s="73" t="s">
        <v>74</v>
      </c>
      <c r="G9" s="28" t="s">
        <v>3</v>
      </c>
      <c r="H9" s="34"/>
    </row>
    <row r="10" spans="1:8" ht="60.75" customHeight="1" x14ac:dyDescent="0.3">
      <c r="A10" s="32">
        <f t="shared" si="0"/>
        <v>7</v>
      </c>
      <c r="B10" s="27" t="s">
        <v>64</v>
      </c>
      <c r="C10" s="27" t="s">
        <v>72</v>
      </c>
      <c r="D10" s="31" t="s">
        <v>5</v>
      </c>
      <c r="E10" s="27" t="s">
        <v>29</v>
      </c>
      <c r="F10" s="73" t="s">
        <v>74</v>
      </c>
      <c r="G10" s="28" t="s">
        <v>9</v>
      </c>
      <c r="H10" s="34"/>
    </row>
    <row r="11" spans="1:8" ht="60.75" customHeight="1" x14ac:dyDescent="0.3">
      <c r="A11" s="32">
        <f t="shared" si="0"/>
        <v>8</v>
      </c>
      <c r="B11" s="27" t="s">
        <v>65</v>
      </c>
      <c r="C11" s="27" t="s">
        <v>45</v>
      </c>
      <c r="D11" s="31" t="s">
        <v>46</v>
      </c>
      <c r="E11" s="27" t="s">
        <v>33</v>
      </c>
      <c r="F11" s="73" t="s">
        <v>74</v>
      </c>
      <c r="G11" s="28" t="s">
        <v>9</v>
      </c>
      <c r="H11" s="34"/>
    </row>
    <row r="12" spans="1:8" ht="60.75" customHeight="1" x14ac:dyDescent="0.3">
      <c r="A12" s="32">
        <f t="shared" si="0"/>
        <v>9</v>
      </c>
      <c r="B12" s="27" t="s">
        <v>65</v>
      </c>
      <c r="C12" s="27" t="s">
        <v>45</v>
      </c>
      <c r="D12" s="31" t="s">
        <v>47</v>
      </c>
      <c r="E12" s="27" t="s">
        <v>29</v>
      </c>
      <c r="F12" s="73" t="s">
        <v>74</v>
      </c>
      <c r="G12" s="28" t="s">
        <v>9</v>
      </c>
      <c r="H12" s="34"/>
    </row>
    <row r="13" spans="1:8" ht="60.75" customHeight="1" x14ac:dyDescent="0.3">
      <c r="A13" s="32">
        <f t="shared" si="0"/>
        <v>10</v>
      </c>
      <c r="B13" s="29" t="s">
        <v>66</v>
      </c>
      <c r="C13" s="29" t="s">
        <v>43</v>
      </c>
      <c r="D13" s="31" t="s">
        <v>8</v>
      </c>
      <c r="E13" s="29" t="s">
        <v>31</v>
      </c>
      <c r="F13" s="73" t="s">
        <v>74</v>
      </c>
      <c r="G13" s="30" t="s">
        <v>9</v>
      </c>
      <c r="H13" s="34"/>
    </row>
    <row r="14" spans="1:8" ht="60.75" customHeight="1" x14ac:dyDescent="0.3">
      <c r="A14" s="32">
        <f t="shared" si="0"/>
        <v>11</v>
      </c>
      <c r="B14" s="29" t="s">
        <v>66</v>
      </c>
      <c r="C14" s="29" t="s">
        <v>43</v>
      </c>
      <c r="D14" s="31" t="s">
        <v>48</v>
      </c>
      <c r="E14" s="29" t="s">
        <v>31</v>
      </c>
      <c r="F14" s="73" t="s">
        <v>74</v>
      </c>
      <c r="G14" s="30" t="s">
        <v>9</v>
      </c>
      <c r="H14" s="34"/>
    </row>
    <row r="15" spans="1:8" ht="85.5" customHeight="1" x14ac:dyDescent="0.3">
      <c r="A15" s="32">
        <f t="shared" si="0"/>
        <v>12</v>
      </c>
      <c r="B15" s="29" t="s">
        <v>66</v>
      </c>
      <c r="C15" s="29" t="s">
        <v>67</v>
      </c>
      <c r="D15" s="31" t="s">
        <v>49</v>
      </c>
      <c r="E15" s="29" t="s">
        <v>30</v>
      </c>
      <c r="F15" s="73" t="s">
        <v>74</v>
      </c>
      <c r="G15" s="30" t="s">
        <v>9</v>
      </c>
      <c r="H15" s="34"/>
    </row>
    <row r="16" spans="1:8" ht="60.75" customHeight="1" x14ac:dyDescent="0.3">
      <c r="A16" s="32">
        <f t="shared" si="0"/>
        <v>13</v>
      </c>
      <c r="B16" s="29" t="s">
        <v>66</v>
      </c>
      <c r="C16" s="27" t="s">
        <v>43</v>
      </c>
      <c r="D16" s="31" t="s">
        <v>50</v>
      </c>
      <c r="E16" s="27" t="s">
        <v>30</v>
      </c>
      <c r="F16" s="73" t="s">
        <v>74</v>
      </c>
      <c r="G16" s="28" t="s">
        <v>9</v>
      </c>
      <c r="H16" s="34"/>
    </row>
    <row r="17" spans="1:18" ht="60.75" customHeight="1" x14ac:dyDescent="0.3">
      <c r="A17" s="32">
        <f t="shared" si="0"/>
        <v>14</v>
      </c>
      <c r="B17" s="29" t="s">
        <v>68</v>
      </c>
      <c r="C17" s="27" t="s">
        <v>58</v>
      </c>
      <c r="D17" s="31" t="s">
        <v>4</v>
      </c>
      <c r="E17" s="29" t="s">
        <v>30</v>
      </c>
      <c r="F17" s="73" t="s">
        <v>74</v>
      </c>
      <c r="G17" s="30" t="s">
        <v>9</v>
      </c>
      <c r="H17" s="33"/>
    </row>
    <row r="18" spans="1:18" ht="60.75" customHeight="1" x14ac:dyDescent="0.3">
      <c r="A18" s="32">
        <f t="shared" si="0"/>
        <v>15</v>
      </c>
      <c r="B18" s="27" t="s">
        <v>69</v>
      </c>
      <c r="C18" s="27" t="s">
        <v>58</v>
      </c>
      <c r="D18" s="31" t="s">
        <v>51</v>
      </c>
      <c r="E18" s="27" t="s">
        <v>32</v>
      </c>
      <c r="F18" s="72" t="s">
        <v>75</v>
      </c>
      <c r="G18" s="28" t="s">
        <v>9</v>
      </c>
      <c r="H18" s="34"/>
    </row>
    <row r="19" spans="1:18" ht="60.75" customHeight="1" x14ac:dyDescent="0.3">
      <c r="A19" s="32">
        <f t="shared" si="0"/>
        <v>16</v>
      </c>
      <c r="B19" s="27" t="s">
        <v>70</v>
      </c>
      <c r="C19" s="27" t="s">
        <v>58</v>
      </c>
      <c r="D19" s="31" t="s">
        <v>52</v>
      </c>
      <c r="E19" s="27" t="s">
        <v>31</v>
      </c>
      <c r="F19" s="73" t="s">
        <v>74</v>
      </c>
      <c r="G19" s="28" t="s">
        <v>9</v>
      </c>
      <c r="H19" s="35"/>
    </row>
    <row r="20" spans="1:18" ht="60.75" customHeight="1" x14ac:dyDescent="0.3">
      <c r="A20" s="100">
        <f t="shared" si="0"/>
        <v>17</v>
      </c>
      <c r="B20" s="27" t="s">
        <v>70</v>
      </c>
      <c r="C20" s="27" t="s">
        <v>58</v>
      </c>
      <c r="D20" s="103" t="s">
        <v>101</v>
      </c>
      <c r="E20" s="27" t="s">
        <v>33</v>
      </c>
      <c r="F20" s="73" t="s">
        <v>74</v>
      </c>
      <c r="G20" s="102" t="s">
        <v>9</v>
      </c>
      <c r="H20" s="101" t="s">
        <v>102</v>
      </c>
    </row>
    <row r="21" spans="1:18" ht="79.5" customHeight="1" x14ac:dyDescent="0.3">
      <c r="A21" s="100"/>
      <c r="B21" s="27" t="s">
        <v>71</v>
      </c>
      <c r="C21" s="74" t="s">
        <v>72</v>
      </c>
      <c r="D21" s="103"/>
      <c r="E21" s="27" t="s">
        <v>33</v>
      </c>
      <c r="F21" s="72" t="s">
        <v>75</v>
      </c>
      <c r="G21" s="102"/>
      <c r="H21" s="101"/>
    </row>
    <row r="22" spans="1:18" ht="60.75" customHeight="1" x14ac:dyDescent="0.3">
      <c r="A22" s="32">
        <f>+A20+1</f>
        <v>18</v>
      </c>
      <c r="B22" s="27" t="s">
        <v>70</v>
      </c>
      <c r="C22" s="27" t="s">
        <v>58</v>
      </c>
      <c r="D22" s="31" t="s">
        <v>53</v>
      </c>
      <c r="E22" s="27" t="s">
        <v>33</v>
      </c>
      <c r="F22" s="72" t="s">
        <v>75</v>
      </c>
      <c r="G22" s="28" t="s">
        <v>9</v>
      </c>
      <c r="H22" s="35"/>
    </row>
    <row r="23" spans="1:18" ht="60.75" customHeight="1" x14ac:dyDescent="0.3">
      <c r="A23" s="32">
        <f t="shared" si="0"/>
        <v>19</v>
      </c>
      <c r="B23" s="27" t="s">
        <v>70</v>
      </c>
      <c r="C23" s="27" t="s">
        <v>58</v>
      </c>
      <c r="D23" s="31" t="s">
        <v>2</v>
      </c>
      <c r="E23" s="29" t="s">
        <v>29</v>
      </c>
      <c r="F23" s="73" t="s">
        <v>74</v>
      </c>
      <c r="G23" s="30" t="s">
        <v>9</v>
      </c>
      <c r="H23" s="35"/>
    </row>
    <row r="24" spans="1:18" ht="60.75" customHeight="1" x14ac:dyDescent="0.3">
      <c r="A24" s="32">
        <f t="shared" si="0"/>
        <v>20</v>
      </c>
      <c r="B24" s="29" t="s">
        <v>54</v>
      </c>
      <c r="C24" s="29" t="s">
        <v>60</v>
      </c>
      <c r="D24" s="31" t="s">
        <v>55</v>
      </c>
      <c r="E24" s="29" t="s">
        <v>33</v>
      </c>
      <c r="F24" s="73" t="s">
        <v>74</v>
      </c>
      <c r="G24" s="30" t="s">
        <v>9</v>
      </c>
      <c r="H24" s="35"/>
    </row>
    <row r="25" spans="1:18" ht="90.75" customHeight="1" x14ac:dyDescent="0.3">
      <c r="A25" s="32">
        <f t="shared" si="0"/>
        <v>21</v>
      </c>
      <c r="B25" s="29" t="s">
        <v>54</v>
      </c>
      <c r="C25" s="29" t="s">
        <v>60</v>
      </c>
      <c r="D25" s="31" t="s">
        <v>11</v>
      </c>
      <c r="E25" s="29" t="s">
        <v>29</v>
      </c>
      <c r="F25" s="73" t="s">
        <v>74</v>
      </c>
      <c r="G25" s="30" t="s">
        <v>3</v>
      </c>
      <c r="H25" s="35"/>
    </row>
    <row r="26" spans="1:18" ht="54.75" customHeight="1" x14ac:dyDescent="0.3">
      <c r="A26" s="32">
        <f t="shared" si="0"/>
        <v>22</v>
      </c>
      <c r="B26" s="27" t="s">
        <v>54</v>
      </c>
      <c r="C26" s="27" t="s">
        <v>61</v>
      </c>
      <c r="D26" s="31" t="s">
        <v>56</v>
      </c>
      <c r="E26" s="27" t="s">
        <v>30</v>
      </c>
      <c r="F26" s="73" t="s">
        <v>74</v>
      </c>
      <c r="G26" s="28" t="s">
        <v>9</v>
      </c>
      <c r="H26" s="35"/>
    </row>
    <row r="27" spans="1:18" ht="73.5" customHeight="1" x14ac:dyDescent="0.3">
      <c r="A27" s="32">
        <f t="shared" si="0"/>
        <v>23</v>
      </c>
      <c r="B27" s="27" t="s">
        <v>71</v>
      </c>
      <c r="C27" s="27" t="s">
        <v>60</v>
      </c>
      <c r="D27" s="31" t="s">
        <v>57</v>
      </c>
      <c r="E27" s="27" t="s">
        <v>34</v>
      </c>
      <c r="F27" s="73" t="s">
        <v>74</v>
      </c>
      <c r="G27" s="28" t="s">
        <v>9</v>
      </c>
      <c r="H27" s="35"/>
    </row>
    <row r="28" spans="1:18" ht="131.25" customHeight="1" x14ac:dyDescent="0.3">
      <c r="A28" s="32">
        <f t="shared" si="0"/>
        <v>24</v>
      </c>
      <c r="B28" s="27" t="s">
        <v>109</v>
      </c>
      <c r="C28" s="27" t="s">
        <v>58</v>
      </c>
      <c r="D28" s="31" t="s">
        <v>107</v>
      </c>
      <c r="E28" s="27" t="s">
        <v>33</v>
      </c>
      <c r="F28" s="81" t="str">
        <f t="shared" ref="F28" si="1">IF(E28&lt;1.5,"FUERTE",IF(AND(E28&gt;=1.5,E28&lt;2.5),"ACEPTABLE",IF(E28&gt;=5,"INEXISTENTE","DÉBIL")))</f>
        <v>INEXISTENTE</v>
      </c>
      <c r="G28" s="80" t="str">
        <f t="shared" ref="G28:G29" si="2">IF(F28&gt;=40,"GRAVE", IF(F28&lt;=3, "LEVE", "MODERADO"))</f>
        <v>GRAVE</v>
      </c>
      <c r="H28" s="85"/>
    </row>
    <row r="29" spans="1:18" ht="89.25" customHeight="1" thickBot="1" x14ac:dyDescent="0.35">
      <c r="A29" s="36">
        <f t="shared" si="0"/>
        <v>25</v>
      </c>
      <c r="B29" s="86" t="s">
        <v>110</v>
      </c>
      <c r="C29" s="86" t="s">
        <v>43</v>
      </c>
      <c r="D29" s="38" t="s">
        <v>108</v>
      </c>
      <c r="E29" s="37" t="s">
        <v>32</v>
      </c>
      <c r="F29" s="87" t="s">
        <v>75</v>
      </c>
      <c r="G29" s="88" t="str">
        <f t="shared" si="2"/>
        <v>GRAVE</v>
      </c>
      <c r="H29" s="89"/>
    </row>
    <row r="30" spans="1:18" ht="39.9" customHeight="1" thickBot="1" x14ac:dyDescent="0.35">
      <c r="A30" s="99" t="s">
        <v>111</v>
      </c>
      <c r="B30" s="99"/>
      <c r="C30" s="99"/>
      <c r="D30" s="99"/>
      <c r="E30" s="99"/>
      <c r="F30" s="99"/>
    </row>
    <row r="31" spans="1:18" ht="39.9" customHeight="1" thickBot="1" x14ac:dyDescent="0.35">
      <c r="B31" s="26"/>
      <c r="K31" s="40" t="s">
        <v>36</v>
      </c>
      <c r="L31" s="41" t="s">
        <v>37</v>
      </c>
      <c r="M31" s="44" t="s">
        <v>9</v>
      </c>
      <c r="N31" s="45" t="s">
        <v>26</v>
      </c>
      <c r="O31" s="46" t="s">
        <v>3</v>
      </c>
      <c r="P31" s="47" t="s">
        <v>27</v>
      </c>
      <c r="Q31" s="48" t="s">
        <v>6</v>
      </c>
      <c r="R31" s="40" t="s">
        <v>35</v>
      </c>
    </row>
    <row r="32" spans="1:18" ht="39.9" customHeight="1" x14ac:dyDescent="0.3">
      <c r="K32" s="49" t="s">
        <v>16</v>
      </c>
      <c r="L32" s="50">
        <f>COUNTIF($C$2:$C$27,"ADMINISTRACIÓN INSTITUCIONAL")</f>
        <v>10</v>
      </c>
      <c r="M32" s="59">
        <v>1</v>
      </c>
      <c r="N32" s="59"/>
      <c r="O32" s="60">
        <v>8</v>
      </c>
      <c r="P32" s="60">
        <v>1</v>
      </c>
      <c r="Q32" s="51"/>
      <c r="R32" s="52">
        <f t="shared" ref="R32:R38" si="3">SUBTOTAL(9,M32:Q32)</f>
        <v>10</v>
      </c>
    </row>
    <row r="33" spans="10:18" ht="39.9" customHeight="1" x14ac:dyDescent="0.3">
      <c r="K33" s="53" t="s">
        <v>18</v>
      </c>
      <c r="L33" s="50">
        <f>COUNTIF($C$2:$C$27,"DOCENCIA")</f>
        <v>4</v>
      </c>
      <c r="M33" s="61">
        <v>2</v>
      </c>
      <c r="N33" s="61"/>
      <c r="O33" s="62">
        <v>2</v>
      </c>
      <c r="P33" s="62"/>
      <c r="Q33" s="54"/>
      <c r="R33" s="55">
        <f t="shared" si="3"/>
        <v>4</v>
      </c>
    </row>
    <row r="34" spans="10:18" ht="39.9" customHeight="1" x14ac:dyDescent="0.3">
      <c r="K34" s="53" t="s">
        <v>17</v>
      </c>
      <c r="L34" s="50">
        <f>COUNTIF($C$2:$C$27,"CONTROL  Y SEGUIMIENTO INSTITUCIONAL")</f>
        <v>3</v>
      </c>
      <c r="M34" s="61">
        <v>1</v>
      </c>
      <c r="N34" s="61"/>
      <c r="O34" s="62">
        <v>1</v>
      </c>
      <c r="P34" s="62">
        <v>1</v>
      </c>
      <c r="Q34" s="54"/>
      <c r="R34" s="55">
        <f t="shared" si="3"/>
        <v>3</v>
      </c>
    </row>
    <row r="35" spans="10:18" ht="39.9" customHeight="1" x14ac:dyDescent="0.3">
      <c r="K35" s="53" t="s">
        <v>19</v>
      </c>
      <c r="L35" s="50">
        <f>COUNTIF($C$2:$C$27,"DIRECCIONAMIENTO INSTITUCIONAL")</f>
        <v>3</v>
      </c>
      <c r="M35" s="61"/>
      <c r="N35" s="61"/>
      <c r="O35" s="62">
        <v>2</v>
      </c>
      <c r="P35" s="62">
        <v>1</v>
      </c>
      <c r="Q35" s="54"/>
      <c r="R35" s="55">
        <f t="shared" si="3"/>
        <v>3</v>
      </c>
    </row>
    <row r="36" spans="10:18" ht="39.9" customHeight="1" x14ac:dyDescent="0.3">
      <c r="J36" s="7"/>
      <c r="K36" s="53" t="s">
        <v>20</v>
      </c>
      <c r="L36" s="50">
        <f>COUNTIF($C$2:$C$27,"ASEGURAMIENTO DE LA CALIDAD INSTITUCIONAL")</f>
        <v>2</v>
      </c>
      <c r="M36" s="61"/>
      <c r="N36" s="61"/>
      <c r="O36" s="62">
        <v>1</v>
      </c>
      <c r="P36" s="62">
        <v>1</v>
      </c>
      <c r="Q36" s="54"/>
      <c r="R36" s="55">
        <f t="shared" si="3"/>
        <v>2</v>
      </c>
    </row>
    <row r="37" spans="10:18" ht="39.9" customHeight="1" x14ac:dyDescent="0.3">
      <c r="J37" s="7"/>
      <c r="K37" s="53" t="s">
        <v>22</v>
      </c>
      <c r="L37" s="50">
        <f>COUNTIF($C$2:$C$27,"INTERNACIONALIZACIÓN")</f>
        <v>2</v>
      </c>
      <c r="M37" s="61"/>
      <c r="N37" s="61">
        <v>1</v>
      </c>
      <c r="O37" s="62">
        <v>1</v>
      </c>
      <c r="P37" s="63"/>
      <c r="Q37" s="54"/>
      <c r="R37" s="55">
        <f t="shared" si="3"/>
        <v>2</v>
      </c>
    </row>
    <row r="38" spans="10:18" ht="39.9" customHeight="1" thickBot="1" x14ac:dyDescent="0.35">
      <c r="J38" s="7"/>
      <c r="K38" s="53" t="s">
        <v>21</v>
      </c>
      <c r="L38" s="50">
        <f>COUNTIF($C$2:$C$27,"BIENESTAR INSTITUCIONAL")</f>
        <v>1</v>
      </c>
      <c r="M38" s="61"/>
      <c r="N38" s="61"/>
      <c r="O38" s="62">
        <v>1</v>
      </c>
      <c r="P38" s="62"/>
      <c r="Q38" s="54"/>
      <c r="R38" s="55">
        <f t="shared" si="3"/>
        <v>1</v>
      </c>
    </row>
    <row r="39" spans="10:18" ht="39.9" customHeight="1" thickBot="1" x14ac:dyDescent="0.35">
      <c r="J39" s="8"/>
      <c r="K39" s="40" t="s">
        <v>35</v>
      </c>
      <c r="L39" s="41">
        <f>SUBTOTAL(9,L32:L38)</f>
        <v>25</v>
      </c>
      <c r="M39" s="44">
        <f>SUM(M32:M38)</f>
        <v>4</v>
      </c>
      <c r="N39" s="56">
        <f>SUM(N32:N38)</f>
        <v>1</v>
      </c>
      <c r="O39" s="57">
        <f>SUM(O32:O38)</f>
        <v>16</v>
      </c>
      <c r="P39" s="58">
        <f>SUM(P32:P38)</f>
        <v>4</v>
      </c>
      <c r="Q39" s="48">
        <f>SUM(Q32:Q38)</f>
        <v>0</v>
      </c>
      <c r="R39" s="41">
        <f t="shared" ref="R39" si="4">SUBTOTAL(9,M39:Q39)</f>
        <v>25</v>
      </c>
    </row>
    <row r="40" spans="10:18" ht="39.9" customHeight="1" thickBot="1" x14ac:dyDescent="0.35">
      <c r="J40" s="8"/>
    </row>
    <row r="41" spans="10:18" ht="39.9" customHeight="1" x14ac:dyDescent="0.3">
      <c r="J41" s="8"/>
      <c r="L41" s="15" t="s">
        <v>9</v>
      </c>
      <c r="M41" s="12">
        <f>COUNTIF($G$2:$G$27,"LEVE")</f>
        <v>20</v>
      </c>
      <c r="N41" s="8"/>
      <c r="O41" s="8"/>
      <c r="P41" s="8"/>
      <c r="Q41" s="8"/>
    </row>
    <row r="42" spans="10:18" ht="39.9" customHeight="1" x14ac:dyDescent="0.3">
      <c r="J42" s="7"/>
      <c r="L42" s="16" t="s">
        <v>3</v>
      </c>
      <c r="M42" s="13">
        <f>COUNTIF($G$2:$G$27,"MODERADO")</f>
        <v>3</v>
      </c>
      <c r="N42" s="8"/>
      <c r="O42" s="8"/>
      <c r="P42" s="8"/>
      <c r="Q42" s="8"/>
    </row>
    <row r="43" spans="10:18" ht="39.9" customHeight="1" thickBot="1" x14ac:dyDescent="0.35">
      <c r="L43" s="17" t="s">
        <v>6</v>
      </c>
      <c r="M43" s="14">
        <f>COUNTIF($G$2:$G$27,"GRAVE")</f>
        <v>0</v>
      </c>
      <c r="N43" s="8"/>
      <c r="O43" s="8"/>
      <c r="P43" s="8"/>
      <c r="Q43" s="8"/>
    </row>
    <row r="44" spans="10:18" ht="39.9" customHeight="1" thickBot="1" x14ac:dyDescent="0.35">
      <c r="K44" s="43"/>
      <c r="L44" s="10" t="s">
        <v>35</v>
      </c>
      <c r="M44" s="11">
        <f>SUM(M41:M43)</f>
        <v>23</v>
      </c>
      <c r="N44" s="8"/>
      <c r="O44" s="8"/>
      <c r="P44" s="8"/>
      <c r="Q44" s="8"/>
    </row>
  </sheetData>
  <autoFilter ref="A1:R27" xr:uid="{00000000-0009-0000-0000-000000000000}"/>
  <sortState xmlns:xlrd2="http://schemas.microsoft.com/office/spreadsheetml/2017/richdata2" ref="K33:R39">
    <sortCondition descending="1" ref="L33:L39"/>
  </sortState>
  <mergeCells count="11">
    <mergeCell ref="H4:H6"/>
    <mergeCell ref="C4:C5"/>
    <mergeCell ref="A4:A6"/>
    <mergeCell ref="D4:D6"/>
    <mergeCell ref="E4:E6"/>
    <mergeCell ref="G4:G6"/>
    <mergeCell ref="A30:F30"/>
    <mergeCell ref="A20:A21"/>
    <mergeCell ref="H20:H21"/>
    <mergeCell ref="G20:G21"/>
    <mergeCell ref="D20:D21"/>
  </mergeCells>
  <conditionalFormatting sqref="G2:G5 G7:G20 G22:G27">
    <cfRule type="cellIs" dxfId="21" priority="21" operator="equal">
      <formula>"LEVE"</formula>
    </cfRule>
    <cfRule type="cellIs" dxfId="20" priority="22" operator="equal">
      <formula>"MODERADO"</formula>
    </cfRule>
    <cfRule type="cellIs" dxfId="19" priority="23" operator="equal">
      <formula>"GRAVE"</formula>
    </cfRule>
  </conditionalFormatting>
  <conditionalFormatting sqref="F28">
    <cfRule type="containsText" dxfId="18" priority="12" operator="containsText" text="DÉBIL">
      <formula>NOT(ISERROR(SEARCH("DÉBIL",F28)))</formula>
    </cfRule>
    <cfRule type="containsText" dxfId="17" priority="13" operator="containsText" text="ACEPTABLE">
      <formula>NOT(ISERROR(SEARCH("ACEPTABLE",F28)))</formula>
    </cfRule>
    <cfRule type="containsText" dxfId="16" priority="14" operator="containsText" text="FUERTE">
      <formula>NOT(ISERROR(SEARCH("FUERTE",F28)))</formula>
    </cfRule>
  </conditionalFormatting>
  <conditionalFormatting sqref="F28">
    <cfRule type="containsText" dxfId="15" priority="11" operator="containsText" text="INEXISTENTE">
      <formula>NOT(ISERROR(SEARCH("INEXISTENTE",F28)))</formula>
    </cfRule>
  </conditionalFormatting>
  <conditionalFormatting sqref="G28">
    <cfRule type="cellIs" dxfId="14" priority="4" operator="equal">
      <formula>"LEVE"</formula>
    </cfRule>
    <cfRule type="cellIs" dxfId="13" priority="5" operator="equal">
      <formula>"MODERADO"</formula>
    </cfRule>
    <cfRule type="cellIs" dxfId="12" priority="6" operator="equal">
      <formula>"GRAVE"</formula>
    </cfRule>
  </conditionalFormatting>
  <conditionalFormatting sqref="G29">
    <cfRule type="cellIs" dxfId="11" priority="1" operator="equal">
      <formula>"LEVE"</formula>
    </cfRule>
    <cfRule type="cellIs" dxfId="10" priority="2" operator="equal">
      <formula>"MODERADO"</formula>
    </cfRule>
    <cfRule type="cellIs" dxfId="9" priority="3" operator="equal">
      <formula>"GRAVE"</formula>
    </cfRule>
  </conditionalFormatting>
  <dataValidations xWindow="40" yWindow="638" count="3">
    <dataValidation allowBlank="1" showInputMessage="1" showErrorMessage="1" prompt="Defina el riesgo, tenga en cuanta que antes de definir el riesgo debe conocer el contexto (factores internos y externos)._x000a__x000a_RIESGO: Posibilidad de que ocurra un acontecimiento que impacte el alcance de los objetivos y resultados de la Institución " sqref="D2:D5 D7:D20 D22:D28" xr:uid="{00000000-0002-0000-0000-000000000000}"/>
    <dataValidation allowBlank="1" showErrorMessage="1" promptTitle="Tipo de control" prompt="Defina que tipo de control es el que se aplica._x000a__x000a_Si definio NO EXISTE EL CONTROL dejeesta celda en blanco" sqref="F28" xr:uid="{00000000-0002-0000-0000-000001000000}"/>
    <dataValidation type="list" allowBlank="1" showInputMessage="1" showErrorMessage="1" sqref="C29" xr:uid="{00000000-0002-0000-0000-000002000000}">
      <formula1>INDIRECT($C29)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abSelected="1" zoomScale="90" zoomScaleNormal="90" workbookViewId="0">
      <selection activeCell="D8" sqref="D8"/>
    </sheetView>
  </sheetViews>
  <sheetFormatPr baseColWidth="10" defaultRowHeight="14.4" x14ac:dyDescent="0.3"/>
  <cols>
    <col min="3" max="3" width="10.5546875" customWidth="1"/>
    <col min="4" max="4" width="21.77734375" customWidth="1"/>
    <col min="5" max="5" width="19" customWidth="1"/>
    <col min="6" max="6" width="17.5546875" customWidth="1"/>
    <col min="7" max="7" width="15.33203125" customWidth="1"/>
    <col min="8" max="8" width="15.6640625" customWidth="1"/>
    <col min="10" max="10" width="13.33203125" style="9" hidden="1" customWidth="1"/>
    <col min="11" max="11" width="12" style="96" hidden="1" customWidth="1"/>
    <col min="12" max="12" width="8" style="9" hidden="1" customWidth="1"/>
    <col min="13" max="13" width="15.5546875" style="9" hidden="1" customWidth="1"/>
  </cols>
  <sheetData>
    <row r="1" spans="1:13" ht="36" customHeight="1" x14ac:dyDescent="0.3">
      <c r="J1" s="82" t="s">
        <v>12</v>
      </c>
      <c r="K1" s="106" t="s">
        <v>103</v>
      </c>
      <c r="L1" s="106"/>
      <c r="M1" s="83" t="s">
        <v>1</v>
      </c>
    </row>
    <row r="2" spans="1:13" ht="15" customHeight="1" x14ac:dyDescent="0.3">
      <c r="A2" s="110" t="s">
        <v>23</v>
      </c>
      <c r="B2" s="110"/>
      <c r="C2" s="110"/>
      <c r="D2" s="110"/>
      <c r="E2" s="110"/>
      <c r="F2" s="110"/>
      <c r="G2" s="110"/>
      <c r="H2" s="110"/>
      <c r="J2" s="82" t="s">
        <v>73</v>
      </c>
      <c r="K2" s="98" t="s">
        <v>74</v>
      </c>
      <c r="L2" s="97">
        <v>10</v>
      </c>
      <c r="M2" s="84" t="s">
        <v>9</v>
      </c>
    </row>
    <row r="3" spans="1:13" ht="15" customHeight="1" x14ac:dyDescent="0.3">
      <c r="A3" s="111" t="s">
        <v>24</v>
      </c>
      <c r="B3" s="18"/>
      <c r="C3" s="64">
        <v>25</v>
      </c>
      <c r="D3" s="3" t="s">
        <v>118</v>
      </c>
      <c r="E3" s="2" t="s">
        <v>113</v>
      </c>
      <c r="F3" s="2"/>
      <c r="G3" s="2"/>
      <c r="H3" s="2" t="s">
        <v>97</v>
      </c>
      <c r="I3" s="21"/>
      <c r="J3" s="82" t="s">
        <v>83</v>
      </c>
      <c r="K3" s="98" t="s">
        <v>75</v>
      </c>
      <c r="L3" s="97">
        <v>10</v>
      </c>
      <c r="M3" s="84" t="s">
        <v>9</v>
      </c>
    </row>
    <row r="4" spans="1:13" ht="15.6" x14ac:dyDescent="0.3">
      <c r="A4" s="112"/>
      <c r="B4" s="22"/>
      <c r="C4" s="64">
        <v>20</v>
      </c>
      <c r="D4" s="3"/>
      <c r="E4" s="2"/>
      <c r="F4" s="2"/>
      <c r="G4" s="2"/>
      <c r="H4" s="2"/>
      <c r="I4" s="21"/>
      <c r="J4" s="82" t="s">
        <v>84</v>
      </c>
      <c r="K4" s="98" t="s">
        <v>74</v>
      </c>
      <c r="L4" s="97">
        <v>4</v>
      </c>
      <c r="M4" s="84" t="s">
        <v>9</v>
      </c>
    </row>
    <row r="5" spans="1:13" ht="15.6" x14ac:dyDescent="0.3">
      <c r="A5" s="112"/>
      <c r="B5" s="22"/>
      <c r="C5" s="64">
        <v>16</v>
      </c>
      <c r="D5" s="3" t="s">
        <v>81</v>
      </c>
      <c r="E5" s="3"/>
      <c r="F5" s="2"/>
      <c r="G5" s="2"/>
      <c r="H5" s="2"/>
      <c r="I5" s="21"/>
      <c r="J5" s="82" t="s">
        <v>38</v>
      </c>
      <c r="K5" s="98" t="s">
        <v>74</v>
      </c>
      <c r="L5" s="97">
        <v>15</v>
      </c>
      <c r="M5" s="84" t="s">
        <v>3</v>
      </c>
    </row>
    <row r="6" spans="1:13" ht="15.6" x14ac:dyDescent="0.3">
      <c r="A6" s="112"/>
      <c r="B6" s="22"/>
      <c r="C6" s="64">
        <v>15</v>
      </c>
      <c r="D6" s="3" t="s">
        <v>116</v>
      </c>
      <c r="E6" s="3"/>
      <c r="F6" s="2"/>
      <c r="G6" s="2"/>
      <c r="H6" s="2"/>
      <c r="I6" s="21"/>
      <c r="J6" s="82" t="s">
        <v>85</v>
      </c>
      <c r="K6" s="98" t="s">
        <v>74</v>
      </c>
      <c r="L6" s="97">
        <v>4</v>
      </c>
      <c r="M6" s="84" t="s">
        <v>9</v>
      </c>
    </row>
    <row r="7" spans="1:13" ht="15.6" x14ac:dyDescent="0.3">
      <c r="A7" s="112"/>
      <c r="B7" s="22"/>
      <c r="C7" s="64">
        <v>12</v>
      </c>
      <c r="D7" s="3"/>
      <c r="E7" s="3"/>
      <c r="F7" s="2"/>
      <c r="G7" s="2"/>
      <c r="H7" s="2"/>
      <c r="I7" s="21"/>
      <c r="J7" s="82" t="s">
        <v>78</v>
      </c>
      <c r="K7" s="98" t="s">
        <v>74</v>
      </c>
      <c r="L7" s="97">
        <v>25</v>
      </c>
      <c r="M7" s="84" t="s">
        <v>3</v>
      </c>
    </row>
    <row r="8" spans="1:13" ht="27" customHeight="1" x14ac:dyDescent="0.3">
      <c r="A8" s="112"/>
      <c r="B8" s="22"/>
      <c r="C8" s="64">
        <v>10</v>
      </c>
      <c r="D8" s="69" t="s">
        <v>120</v>
      </c>
      <c r="E8" s="116"/>
      <c r="F8" s="3"/>
      <c r="G8" s="2"/>
      <c r="H8" s="2"/>
      <c r="I8" s="21"/>
      <c r="J8" s="82" t="s">
        <v>86</v>
      </c>
      <c r="K8" s="98" t="s">
        <v>74</v>
      </c>
      <c r="L8" s="97">
        <v>5</v>
      </c>
      <c r="M8" s="84" t="s">
        <v>9</v>
      </c>
    </row>
    <row r="9" spans="1:13" ht="15.6" x14ac:dyDescent="0.3">
      <c r="A9" s="112"/>
      <c r="B9" s="23"/>
      <c r="C9" s="64">
        <v>9</v>
      </c>
      <c r="D9" s="76" t="s">
        <v>106</v>
      </c>
      <c r="E9" s="3"/>
      <c r="F9" s="3"/>
      <c r="G9" s="2"/>
      <c r="H9" s="2"/>
      <c r="I9" s="21"/>
      <c r="J9" s="82" t="s">
        <v>87</v>
      </c>
      <c r="K9" s="98" t="s">
        <v>74</v>
      </c>
      <c r="L9" s="97">
        <v>4</v>
      </c>
      <c r="M9" s="84" t="s">
        <v>9</v>
      </c>
    </row>
    <row r="10" spans="1:13" ht="15.6" x14ac:dyDescent="0.3">
      <c r="A10" s="112"/>
      <c r="B10" s="23"/>
      <c r="C10" s="64">
        <v>8</v>
      </c>
      <c r="D10" s="68" t="s">
        <v>119</v>
      </c>
      <c r="E10" s="3"/>
      <c r="F10" s="3"/>
      <c r="G10" s="3"/>
      <c r="H10" s="2"/>
      <c r="I10" s="21"/>
      <c r="J10" s="82" t="s">
        <v>88</v>
      </c>
      <c r="K10" s="98" t="s">
        <v>74</v>
      </c>
      <c r="L10" s="97">
        <v>3</v>
      </c>
      <c r="M10" s="84" t="s">
        <v>9</v>
      </c>
    </row>
    <row r="11" spans="1:13" ht="19.5" customHeight="1" x14ac:dyDescent="0.3">
      <c r="A11" s="112"/>
      <c r="B11" s="23"/>
      <c r="C11" s="64">
        <v>6</v>
      </c>
      <c r="D11" s="76" t="s">
        <v>117</v>
      </c>
      <c r="E11" s="3"/>
      <c r="F11" s="3"/>
      <c r="G11" s="3"/>
      <c r="H11" s="3"/>
      <c r="I11" s="21"/>
      <c r="J11" s="82" t="s">
        <v>89</v>
      </c>
      <c r="K11" s="98" t="s">
        <v>74</v>
      </c>
      <c r="L11" s="97">
        <v>2</v>
      </c>
      <c r="M11" s="84" t="s">
        <v>9</v>
      </c>
    </row>
    <row r="12" spans="1:13" ht="31.2" x14ac:dyDescent="0.3">
      <c r="A12" s="112"/>
      <c r="B12" s="23"/>
      <c r="C12" s="64">
        <v>5</v>
      </c>
      <c r="D12" s="75" t="s">
        <v>115</v>
      </c>
      <c r="E12" s="71"/>
      <c r="F12" s="3"/>
      <c r="G12" s="3"/>
      <c r="H12" s="3"/>
      <c r="I12" s="21"/>
      <c r="J12" s="82" t="s">
        <v>79</v>
      </c>
      <c r="K12" s="98" t="s">
        <v>74</v>
      </c>
      <c r="L12" s="97">
        <v>3</v>
      </c>
      <c r="M12" s="84" t="s">
        <v>9</v>
      </c>
    </row>
    <row r="13" spans="1:13" ht="15.6" x14ac:dyDescent="0.3">
      <c r="A13" s="112"/>
      <c r="B13" s="23"/>
      <c r="C13" s="64">
        <v>4</v>
      </c>
      <c r="D13" s="69" t="s">
        <v>104</v>
      </c>
      <c r="E13" s="71"/>
      <c r="F13" s="3"/>
      <c r="G13" s="3"/>
      <c r="H13" s="3"/>
      <c r="I13" s="21"/>
      <c r="J13" s="82" t="s">
        <v>90</v>
      </c>
      <c r="K13" s="98" t="s">
        <v>74</v>
      </c>
      <c r="L13" s="97">
        <v>6</v>
      </c>
      <c r="M13" s="84" t="s">
        <v>9</v>
      </c>
    </row>
    <row r="14" spans="1:13" ht="22.5" customHeight="1" x14ac:dyDescent="0.3">
      <c r="A14" s="112"/>
      <c r="B14" s="24"/>
      <c r="C14" s="64">
        <v>3</v>
      </c>
      <c r="D14" s="68" t="s">
        <v>105</v>
      </c>
      <c r="E14" s="68"/>
      <c r="F14" s="68"/>
      <c r="G14" s="3"/>
      <c r="H14" s="3"/>
      <c r="I14" s="21"/>
      <c r="J14" s="82" t="s">
        <v>80</v>
      </c>
      <c r="K14" s="98" t="s">
        <v>74</v>
      </c>
      <c r="L14" s="97">
        <v>4</v>
      </c>
      <c r="M14" s="84" t="s">
        <v>9</v>
      </c>
    </row>
    <row r="15" spans="1:13" ht="15.6" x14ac:dyDescent="0.3">
      <c r="A15" s="112"/>
      <c r="B15" s="24"/>
      <c r="C15" s="64">
        <v>2</v>
      </c>
      <c r="D15" s="69" t="s">
        <v>89</v>
      </c>
      <c r="E15" s="68"/>
      <c r="F15" s="68"/>
      <c r="G15" s="68"/>
      <c r="H15" s="68"/>
      <c r="I15" s="21"/>
      <c r="J15" s="82" t="s">
        <v>91</v>
      </c>
      <c r="K15" s="98" t="s">
        <v>74</v>
      </c>
      <c r="L15" s="97">
        <v>5</v>
      </c>
      <c r="M15" s="84" t="s">
        <v>9</v>
      </c>
    </row>
    <row r="16" spans="1:13" ht="15.6" x14ac:dyDescent="0.3">
      <c r="A16" s="113"/>
      <c r="B16" s="24"/>
      <c r="C16" s="64">
        <v>1</v>
      </c>
      <c r="D16" s="68"/>
      <c r="E16" s="68"/>
      <c r="F16" s="68"/>
      <c r="G16" s="68"/>
      <c r="H16" s="68"/>
      <c r="I16" s="21"/>
      <c r="J16" s="82" t="s">
        <v>92</v>
      </c>
      <c r="K16" s="98" t="s">
        <v>75</v>
      </c>
      <c r="L16" s="97">
        <v>10</v>
      </c>
      <c r="M16" s="84" t="s">
        <v>9</v>
      </c>
    </row>
    <row r="17" spans="1:13" ht="15.6" x14ac:dyDescent="0.3">
      <c r="A17" s="4"/>
      <c r="B17" s="19"/>
      <c r="C17" s="25"/>
      <c r="D17" s="65">
        <v>1</v>
      </c>
      <c r="E17" s="65">
        <v>2</v>
      </c>
      <c r="F17" s="65">
        <v>3</v>
      </c>
      <c r="G17" s="65">
        <v>4</v>
      </c>
      <c r="H17" s="65">
        <v>5</v>
      </c>
      <c r="I17" s="21"/>
      <c r="J17" s="82" t="s">
        <v>93</v>
      </c>
      <c r="K17" s="98" t="s">
        <v>74</v>
      </c>
      <c r="L17" s="97">
        <v>3</v>
      </c>
      <c r="M17" s="84" t="s">
        <v>9</v>
      </c>
    </row>
    <row r="18" spans="1:13" ht="15" customHeight="1" x14ac:dyDescent="0.3">
      <c r="A18" s="4"/>
      <c r="B18" s="19"/>
      <c r="C18" s="25"/>
      <c r="D18" s="70" t="s">
        <v>74</v>
      </c>
      <c r="E18" s="66" t="s">
        <v>75</v>
      </c>
      <c r="F18" s="114" t="s">
        <v>76</v>
      </c>
      <c r="G18" s="115"/>
      <c r="H18" s="67" t="s">
        <v>77</v>
      </c>
      <c r="I18" s="21"/>
      <c r="J18" s="82" t="s">
        <v>94</v>
      </c>
      <c r="K18" s="98" t="s">
        <v>74</v>
      </c>
      <c r="L18" s="97">
        <v>9</v>
      </c>
      <c r="M18" s="84" t="s">
        <v>9</v>
      </c>
    </row>
    <row r="19" spans="1:13" ht="15" customHeight="1" x14ac:dyDescent="0.3">
      <c r="A19" s="5"/>
      <c r="B19" s="20"/>
      <c r="C19" s="20"/>
      <c r="D19" s="107" t="s">
        <v>25</v>
      </c>
      <c r="E19" s="108"/>
      <c r="F19" s="108"/>
      <c r="G19" s="108"/>
      <c r="H19" s="109"/>
      <c r="I19" s="21"/>
      <c r="J19" s="82" t="s">
        <v>95</v>
      </c>
      <c r="K19" s="98" t="s">
        <v>75</v>
      </c>
      <c r="L19" s="97">
        <v>8</v>
      </c>
      <c r="M19" s="84" t="s">
        <v>9</v>
      </c>
    </row>
    <row r="20" spans="1:13" ht="15.6" x14ac:dyDescent="0.3">
      <c r="B20" s="21"/>
      <c r="C20" s="21"/>
      <c r="D20" s="21"/>
      <c r="E20" s="21"/>
      <c r="F20" s="21"/>
      <c r="G20" s="21"/>
      <c r="H20" s="21"/>
      <c r="I20" s="21"/>
      <c r="J20" s="82" t="s">
        <v>39</v>
      </c>
      <c r="K20" s="98" t="s">
        <v>74</v>
      </c>
      <c r="L20" s="97">
        <v>5</v>
      </c>
      <c r="M20" s="84" t="s">
        <v>9</v>
      </c>
    </row>
    <row r="21" spans="1:13" ht="15.6" x14ac:dyDescent="0.3">
      <c r="C21" s="21"/>
      <c r="D21" s="21"/>
      <c r="E21" s="21"/>
      <c r="F21" s="21"/>
      <c r="G21" s="21"/>
      <c r="H21" s="21"/>
      <c r="I21" s="21"/>
      <c r="J21" s="82" t="s">
        <v>96</v>
      </c>
      <c r="K21" s="98" t="s">
        <v>74</v>
      </c>
      <c r="L21" s="97">
        <v>9</v>
      </c>
      <c r="M21" s="84" t="s">
        <v>9</v>
      </c>
    </row>
    <row r="22" spans="1:13" ht="15.6" x14ac:dyDescent="0.3">
      <c r="C22" s="21"/>
      <c r="D22" s="21"/>
      <c r="E22" s="21"/>
      <c r="F22" s="21"/>
      <c r="G22" s="21"/>
      <c r="H22" s="21"/>
      <c r="I22" s="21"/>
      <c r="J22" s="82" t="s">
        <v>81</v>
      </c>
      <c r="K22" s="98" t="s">
        <v>74</v>
      </c>
      <c r="L22" s="97">
        <v>16</v>
      </c>
      <c r="M22" s="84" t="s">
        <v>3</v>
      </c>
    </row>
    <row r="23" spans="1:13" ht="15.6" x14ac:dyDescent="0.3">
      <c r="C23" s="21"/>
      <c r="D23" s="21"/>
      <c r="E23" s="21"/>
      <c r="F23" s="21"/>
      <c r="G23" s="21"/>
      <c r="H23" s="21"/>
      <c r="I23" s="21"/>
      <c r="J23" s="82" t="s">
        <v>82</v>
      </c>
      <c r="K23" s="98" t="s">
        <v>74</v>
      </c>
      <c r="L23" s="97">
        <v>5</v>
      </c>
      <c r="M23" s="84" t="s">
        <v>9</v>
      </c>
    </row>
    <row r="24" spans="1:13" ht="15.6" x14ac:dyDescent="0.3">
      <c r="B24" s="21"/>
      <c r="C24" s="21"/>
      <c r="D24" s="21"/>
      <c r="E24" s="21"/>
      <c r="F24" s="21"/>
      <c r="G24" s="21"/>
      <c r="H24" s="21"/>
      <c r="I24" s="21"/>
      <c r="J24" s="82" t="s">
        <v>97</v>
      </c>
      <c r="K24" s="98" t="s">
        <v>74</v>
      </c>
      <c r="L24" s="97">
        <v>5</v>
      </c>
      <c r="M24" s="84" t="s">
        <v>9</v>
      </c>
    </row>
    <row r="25" spans="1:13" ht="15.6" x14ac:dyDescent="0.3">
      <c r="B25" s="21"/>
      <c r="C25" s="21"/>
      <c r="D25" s="21"/>
      <c r="E25" s="21"/>
      <c r="F25" s="21"/>
      <c r="G25" s="21"/>
      <c r="H25" s="21"/>
      <c r="I25" s="21"/>
      <c r="J25" s="82" t="s">
        <v>113</v>
      </c>
      <c r="K25" s="98" t="s">
        <v>114</v>
      </c>
      <c r="L25" s="82"/>
      <c r="M25" s="84" t="s">
        <v>6</v>
      </c>
    </row>
    <row r="26" spans="1:13" ht="15.6" x14ac:dyDescent="0.3">
      <c r="B26" s="21"/>
      <c r="C26" s="21"/>
      <c r="D26" s="21"/>
      <c r="E26" s="21"/>
      <c r="F26" s="21"/>
      <c r="G26" s="21"/>
      <c r="H26" s="21"/>
      <c r="I26" s="21"/>
      <c r="J26" s="82" t="s">
        <v>112</v>
      </c>
      <c r="K26" s="98" t="s">
        <v>75</v>
      </c>
      <c r="L26" s="82"/>
      <c r="M26" s="84" t="s">
        <v>6</v>
      </c>
    </row>
    <row r="27" spans="1:13" ht="15.6" x14ac:dyDescent="0.3">
      <c r="M27" s="95"/>
    </row>
    <row r="28" spans="1:13" ht="15.6" x14ac:dyDescent="0.3">
      <c r="M28" s="20"/>
    </row>
    <row r="29" spans="1:13" ht="15.6" x14ac:dyDescent="0.3">
      <c r="M29" s="20"/>
    </row>
  </sheetData>
  <mergeCells count="5">
    <mergeCell ref="K1:L1"/>
    <mergeCell ref="D19:H19"/>
    <mergeCell ref="A2:H2"/>
    <mergeCell ref="A3:A16"/>
    <mergeCell ref="F18:G18"/>
  </mergeCells>
  <phoneticPr fontId="16" type="noConversion"/>
  <conditionalFormatting sqref="M27">
    <cfRule type="cellIs" dxfId="8" priority="7" operator="equal">
      <formula>"LEVE"</formula>
    </cfRule>
    <cfRule type="cellIs" dxfId="7" priority="8" operator="equal">
      <formula>"MODERADO"</formula>
    </cfRule>
    <cfRule type="cellIs" dxfId="6" priority="9" operator="equal">
      <formula>"GRAVE"</formula>
    </cfRule>
  </conditionalFormatting>
  <conditionalFormatting sqref="M28">
    <cfRule type="cellIs" dxfId="5" priority="4" operator="equal">
      <formula>"LEVE"</formula>
    </cfRule>
    <cfRule type="cellIs" dxfId="4" priority="5" operator="equal">
      <formula>"MODERADO"</formula>
    </cfRule>
    <cfRule type="cellIs" dxfId="3" priority="6" operator="equal">
      <formula>"GRAVE"</formula>
    </cfRule>
  </conditionalFormatting>
  <conditionalFormatting sqref="M29">
    <cfRule type="cellIs" dxfId="2" priority="1" operator="equal">
      <formula>"LEVE"</formula>
    </cfRule>
    <cfRule type="cellIs" dxfId="1" priority="2" operator="equal">
      <formula>"MODERADO"</formula>
    </cfRule>
    <cfRule type="cellIs" dxfId="0" priority="3" operator="equal">
      <formula>"GRAVE"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Instituc</vt:lpstr>
      <vt:lpstr>Mapa de Calor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Angélica María Hernández Largo</cp:lastModifiedBy>
  <dcterms:created xsi:type="dcterms:W3CDTF">2019-02-28T13:18:04Z</dcterms:created>
  <dcterms:modified xsi:type="dcterms:W3CDTF">2020-09-01T21:47:20Z</dcterms:modified>
</cp:coreProperties>
</file>