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Mi unidad\1. CONTRATO 2024\4. GESTIÓN RIESGOS\Mapa Riesgos\2do_STO MR_ACTUALIZ\2. SEGUIMIENTO\"/>
    </mc:Choice>
  </mc:AlternateContent>
  <xr:revisionPtr revIDLastSave="0" documentId="13_ncr:1_{A726231F-FF58-4CD7-B160-FD8A8E855E16}" xr6:coauthVersionLast="47" xr6:coauthVersionMax="47" xr10:uidLastSave="{00000000-0000-0000-0000-000000000000}"/>
  <bookViews>
    <workbookView xWindow="2295" yWindow="0" windowWidth="14565" windowHeight="15480" firstSheet="1" activeTab="2" xr2:uid="{00000000-000D-0000-FFFF-FFFF00000000}"/>
  </bookViews>
  <sheets>
    <sheet name="01-Mapa de riesgo-UO" sheetId="12" r:id="rId1"/>
    <sheet name="02-Plan Mitigación" sheetId="8" r:id="rId2"/>
    <sheet name="03-Seguimiento" sheetId="7" r:id="rId3"/>
    <sheet name="Hoja1" sheetId="9" state="hidden" r:id="rId4"/>
    <sheet name="INSTRUCTIVO" sheetId="10" r:id="rId5"/>
    <sheet name="ESCALA" sheetId="11" r:id="rId6"/>
    <sheet name="FACTORES" sheetId="13" r:id="rId7"/>
  </sheets>
  <definedNames>
    <definedName name="_xlnm._FilterDatabase" localSheetId="0" hidden="1">'01-Mapa de riesgo-UO'!$A$8:$BA$76</definedName>
    <definedName name="_VICERRECTORÍA_INVESTIGACIONES_INNOVACIÓN_Y_EXTENSIÓN_">'01-Mapa de riesgo-UO'!$BE$195</definedName>
    <definedName name="_VICERRECTORÍA_RESPONSABILIDAD_SOCIAL_Y_BIENESTAR_UNIVERSITARIO_">'01-Mapa de riesgo-UO'!$BE$198</definedName>
    <definedName name="ACCION" localSheetId="0">'01-Mapa de riesgo-UO'!#REF!</definedName>
    <definedName name="ACCION">#REF!</definedName>
    <definedName name="ADMINISTRACIÓN_INSTITUCIONAL" localSheetId="0">'01-Mapa de riesgo-UO'!#REF!</definedName>
    <definedName name="ADMINISTRACIÓN_INSTITUCIONAL">#REF!</definedName>
    <definedName name="ADMISIONES_REGISTRO_CONTROL_ACADÉMICO" localSheetId="0">'01-Mapa de riesgo-UO'!#REF!</definedName>
    <definedName name="ADMISIONES_REGISTRO_CONTROL_ACADÉMICO">#REF!</definedName>
    <definedName name="ADMISIONES_REGISTRO_Y_CONTROL_ACADÉMICO">'01-Mapa de riesgo-UO'!$BZ$195</definedName>
    <definedName name="ALIANZAS_ESTRATÉGICAS" localSheetId="0">'01-Mapa de riesgo-UO'!#REF!</definedName>
    <definedName name="ALIANZAS_ESTRATÉGICAS">#REF!</definedName>
    <definedName name="Ambiental" localSheetId="0">'01-Mapa de riesgo-UO'!$K$202:$K$206</definedName>
    <definedName name="Ambiental">#REF!</definedName>
    <definedName name="Aplicados_efectivos_No_Documentados">'01-Mapa de riesgo-UO'!#REF!</definedName>
    <definedName name="Aplicados_No_efectivos">'01-Mapa de riesgo-UO'!#REF!</definedName>
    <definedName name="_xlnm.Print_Area" localSheetId="2">'03-Seguimiento'!$D$1:$AB$15</definedName>
    <definedName name="ASEGURAMIENTO_DE_LA_CALIDAD_INSTITUCIONAL" localSheetId="0">'01-Mapa de riesgo-UO'!$AX$203:$AX$205</definedName>
    <definedName name="ASEGURAMIENTO_DE_LA_CALIDAD_INSTITUCIONAL">#REF!</definedName>
    <definedName name="ASUMIR">'03-Seguimiento'!$W$131</definedName>
    <definedName name="BIBLIOTECA_E_INFORMACIÓN_CIENTIFICA" localSheetId="0">'01-Mapa de riesgo-UO'!$CA$195</definedName>
    <definedName name="BIBLIOTECA_E_INFORMACIÓN_CIENTIFICA">#REF!</definedName>
    <definedName name="BIENESTAR_INSTITUCIONAL" localSheetId="0">'01-Mapa de riesgo-UO'!#REF!</definedName>
    <definedName name="BIENESTAR_INSTITUCIONAL">#REF!</definedName>
    <definedName name="CLASE_RIESGO">'01-Mapa de riesgo-UO'!$J$194:$J$204</definedName>
    <definedName name="COBERTURA_CON_CALIDAD" localSheetId="0">'01-Mapa de riesgo-UO'!#REF!</definedName>
    <definedName name="COBERTURA_CON_CALIDAD">#REF!</definedName>
    <definedName name="COMPARTIR">'03-Seguimiento'!$X$131:$X$133</definedName>
    <definedName name="COMUNICACIONES" localSheetId="0">'01-Mapa de riesgo-UO'!#REF!</definedName>
    <definedName name="COMUNICACIONES">#REF!</definedName>
    <definedName name="Contable" localSheetId="0">'01-Mapa de riesgo-UO'!$L$202:$L$206</definedName>
    <definedName name="Contable">#REF!</definedName>
    <definedName name="CONTROL_INTERNO" localSheetId="0">'01-Mapa de riesgo-UO'!$BR$195</definedName>
    <definedName name="CONTROL_INTERNO">#REF!</definedName>
    <definedName name="CONTROL_INTERNO_DISCIPLINARIO" localSheetId="0">'01-Mapa de riesgo-UO'!$BS$195</definedName>
    <definedName name="CONTROL_INTERNO_DISCIPLINARIO">#REF!</definedName>
    <definedName name="CONTROL_SEGUIMIENTO" localSheetId="0">'01-Mapa de riesgo-UO'!$AX$207:$AX$214</definedName>
    <definedName name="CONTROL_SEGUIMIENTO">#REF!</definedName>
    <definedName name="CONTROLES">'01-Mapa de riesgo-UO'!$S$194:$S$198</definedName>
    <definedName name="Corrupción" localSheetId="0">'01-Mapa de riesgo-UO'!$M$202:$M$204</definedName>
    <definedName name="Corrupción">#REF!</definedName>
    <definedName name="Cumplimiento" localSheetId="0">'01-Mapa de riesgo-UO'!$N$202:$N$206</definedName>
    <definedName name="CUMPLIMIENTO">'03-Seguimiento'!#REF!</definedName>
    <definedName name="CUMPLIMIENTO_PARCIAL">'03-Seguimiento'!$W$139</definedName>
    <definedName name="CUMPLIMIENTO_TOTAL">'03-Seguimiento'!$Y$139:$Y$140</definedName>
    <definedName name="DEMAS" localSheetId="0">'01-Mapa de riesgo-UO'!#REF!</definedName>
    <definedName name="DEMAS">#REF!</definedName>
    <definedName name="Derechos_Humanos" localSheetId="0">'01-Mapa de riesgo-UO'!$O$202:$O$204</definedName>
    <definedName name="Derechos_Humanos">#REF!</definedName>
    <definedName name="DIRECCIONAMIENTO_INSTITUCIONAL" localSheetId="0">'01-Mapa de riesgo-UO'!#REF!</definedName>
    <definedName name="DIRECCIONAMIENTO_INSTITUCIONAL">#REF!</definedName>
    <definedName name="DOCENCIA" localSheetId="0">'01-Mapa de riesgo-UO'!#REF!</definedName>
    <definedName name="DOCENCIA">#REF!</definedName>
    <definedName name="Documentados_Aplicados_Efectivos">'01-Mapa de riesgo-UO'!#REF!</definedName>
    <definedName name="EGRESADOS" localSheetId="0">'01-Mapa de riesgo-UO'!#REF!</definedName>
    <definedName name="EGRESADOS">#REF!</definedName>
    <definedName name="Estratégico" localSheetId="0">'01-Mapa de riesgo-UO'!$P$202:$P$206</definedName>
    <definedName name="Estratégico">#REF!</definedName>
    <definedName name="EVAL_PERIODICIDAD">'01-Mapa de riesgo-UO'!$AK$194:$AK$195</definedName>
    <definedName name="EVITAR">'03-Seguimiento'!$AA$131:$AA$133</definedName>
    <definedName name="EXTENSIÓN_PROYECCIÓN_SOCIAL" localSheetId="0">'01-Mapa de riesgo-UO'!#REF!</definedName>
    <definedName name="EXTENSIÓN_PROYECCIÓN_SOCIAL">#REF!</definedName>
    <definedName name="EXTERNO">'01-Mapa de riesgo-UO'!$I$194:$I$199</definedName>
    <definedName name="FACTOR">'01-Mapa de riesgo-UO'!$G$194:$G$195</definedName>
    <definedName name="FACULTAD_BELLAS_ARTES_HUMANIDADES" localSheetId="0">'01-Mapa de riesgo-UO'!$CD$195:$CD$198</definedName>
    <definedName name="FACULTAD_BELLAS_ARTES_HUMANIDADES">#REF!</definedName>
    <definedName name="FACULTAD_CIENCIAS_AGRARIAS_AGROINDUSTRIA" localSheetId="0">'01-Mapa de riesgo-UO'!$CE$195:$CE$198</definedName>
    <definedName name="FACULTAD_CIENCIAS_AGRARIAS_AGROINDUSTRIA">#REF!</definedName>
    <definedName name="FACULTAD_CIENCIAS_AMBIENTALES" localSheetId="0">'01-Mapa de riesgo-UO'!$CF$195:$CF$198</definedName>
    <definedName name="FACULTAD_CIENCIAS_AMBIENTALES">#REF!</definedName>
    <definedName name="FACULTAD_CIENCIAS_BÁSICAS" localSheetId="0">'01-Mapa de riesgo-UO'!$CG$195:$CG$198</definedName>
    <definedName name="FACULTAD_CIENCIAS_BÁSICAS">#REF!</definedName>
    <definedName name="FACULTAD_CIENCIAS_DE_LA_EDUCACIÓN" localSheetId="0">'01-Mapa de riesgo-UO'!$CH$195:$CH$198</definedName>
    <definedName name="FACULTAD_CIENCIAS_DE_LA_EDUCACIÓN">#REF!</definedName>
    <definedName name="FACULTAD_CIENCIAS_DE_LA_SALUD" localSheetId="0">'01-Mapa de riesgo-UO'!$CI$195:$CI$198</definedName>
    <definedName name="FACULTAD_CIENCIAS_DE_LA_SALUD">#REF!</definedName>
    <definedName name="FACULTAD_DE_CIENCIAS_EMPRESARIALES">'01-Mapa de riesgo-UO'!$CJ$195:$CJ$198</definedName>
    <definedName name="FACULTAD_INGENIERÍA_INDUSTRIAL" localSheetId="0">'01-Mapa de riesgo-UO'!#REF!</definedName>
    <definedName name="FACULTAD_INGENIERÍA_INDUSTRIAL">#REF!</definedName>
    <definedName name="FACULTAD_INGENIERÍA_MECÁNICA" localSheetId="0">'01-Mapa de riesgo-UO'!$CK$195:$CK$198</definedName>
    <definedName name="FACULTAD_INGENIERÍA_MECÁNICA">#REF!</definedName>
    <definedName name="FACULTAD_INGENIERÍAS" localSheetId="0">'01-Mapa de riesgo-UO'!$CL$195:$CL$198</definedName>
    <definedName name="FACULTAD_INGENIERÍAS">#REF!</definedName>
    <definedName name="FACULTAD_TECNOLOGÍA">'01-Mapa de riesgo-UO'!$CM$195:$CM$198</definedName>
    <definedName name="Financiero" localSheetId="0">'01-Mapa de riesgo-UO'!$R$202:$R$206</definedName>
    <definedName name="Financiero">#REF!</definedName>
    <definedName name="GESTIÓN_DE_DOCUMENTOS" localSheetId="0">'01-Mapa de riesgo-UO'!#REF!</definedName>
    <definedName name="GESTIÓN_DE_DOCUMENTOS">#REF!</definedName>
    <definedName name="GESTIÓN_DE_SERVICIOS_INSTITUCIONALES" localSheetId="0">'01-Mapa de riesgo-UO'!$BX$195:$BX$196</definedName>
    <definedName name="GESTIÓN_DE_SERVICIOS_INSTITUCIONALES">#REF!</definedName>
    <definedName name="GESTIÓN_DE_TALENTO_HUMANO" localSheetId="0">'01-Mapa de riesgo-UO'!#REF!</definedName>
    <definedName name="GESTIÓN_DE_TALENTO_HUMANO">#REF!</definedName>
    <definedName name="GESTIÓN_DE_TECNOLOGÍAS_INFORMÁTICAS_SISTEMAS_DE_INFORMACIÓN" localSheetId="0">'01-Mapa de riesgo-UO'!#REF!</definedName>
    <definedName name="GESTIÓN_DE_TECNOLOGÍAS_INFORMÁTICAS_SISTEMAS_DE_INFORMACIÓN">#REF!</definedName>
    <definedName name="GESTIÓN_DE_TECNOLOGÍAS_INFORMÁTICAS_Y_SISTEMAS_DE_INFORMACIÓN">'01-Mapa de riesgo-UO'!$BV$195</definedName>
    <definedName name="GESTIÓN_DEL_TALENTO_HUMANO">'01-Mapa de riesgo-UO'!$BW$195:$BW$196</definedName>
    <definedName name="GESTIÓN_FINANCIERA" localSheetId="0">'01-Mapa de riesgo-UO'!$BU$195</definedName>
    <definedName name="GESTIÓN_FINANCIERA">#REF!</definedName>
    <definedName name="GRAVE" localSheetId="0">'01-Mapa de riesgo-UO'!$AY$195:$AY$198</definedName>
    <definedName name="GRAVE">'03-Seguimiento'!$G$136</definedName>
    <definedName name="GRUPO_INVESTIGACIÓN_AGUAS_SANEAMIENTO" localSheetId="0">'01-Mapa de riesgo-UO'!$CV$195</definedName>
    <definedName name="GRUPO_INVESTIGACIÓN_AGUAS_SANEAMIENTO">#REF!</definedName>
    <definedName name="Imagen" localSheetId="0">'01-Mapa de riesgo-UO'!$S$202:$S$206</definedName>
    <definedName name="Imagen">#REF!</definedName>
    <definedName name="IMPACTO_REGIONAL" localSheetId="0">'01-Mapa de riesgo-UO'!#REF!</definedName>
    <definedName name="IMPACTO_REGIONAL">#REF!</definedName>
    <definedName name="IMPACTO_REGIONAL_" localSheetId="0">'01-Mapa de riesgo-UO'!#REF!</definedName>
    <definedName name="IMPACTO_REGIONAL_">#REF!</definedName>
    <definedName name="Información" localSheetId="0">'01-Mapa de riesgo-UO'!$T$202:$T$204</definedName>
    <definedName name="Información">#REF!</definedName>
    <definedName name="INSTITUCIONAL">'01-Mapa de riesgo-UO'!$L$194:$L$195</definedName>
    <definedName name="INTERNACIONALIZACIÓN" localSheetId="0">'01-Mapa de riesgo-UO'!#REF!</definedName>
    <definedName name="INTERNACIONALIZACIÓN">#REF!</definedName>
    <definedName name="INTERNO">'01-Mapa de riesgo-UO'!$H$194:$H$200</definedName>
    <definedName name="INVESTIGACIÓN_E_INNOVACIÓN" localSheetId="0">'01-Mapa de riesgo-UO'!#REF!</definedName>
    <definedName name="INVESTIGACIÓN_E_INNOVACIÓN">#REF!</definedName>
    <definedName name="INVESTIGACIÓN_INNOVACIÓN_EXTENSIÓN" localSheetId="0">'01-Mapa de riesgo-UO'!#REF!</definedName>
    <definedName name="INVESTIGACIÓN_INNOVACIÓN_EXTENSIÓN">#REF!</definedName>
    <definedName name="JURIDICA" localSheetId="0">'01-Mapa de riesgo-UO'!$BK$195</definedName>
    <definedName name="JURIDICA">#REF!</definedName>
    <definedName name="Laborales" localSheetId="0">'01-Mapa de riesgo-UO'!#REF!</definedName>
    <definedName name="Laborales">#REF!</definedName>
    <definedName name="LABORATORIO_AGUAS_ALIMENTOS" localSheetId="0">'01-Mapa de riesgo-UO'!$CP$195</definedName>
    <definedName name="LABORATORIO_AGUAS_ALIMENTOS">#REF!</definedName>
    <definedName name="LABORATORIO_BIOLOGÍA_MOLECULAR">'01-Mapa de riesgo-UO'!$CW$195</definedName>
    <definedName name="LABORATORIO_DE_METROOLOGIA_DE_VARIABLES_ELECTRICAS" localSheetId="0">'01-Mapa de riesgo-UO'!$CQ$195</definedName>
    <definedName name="LABORATORIO_DE_METROOLOGIA_DE_VARIABLES_ELECTRICAS">#REF!</definedName>
    <definedName name="LABORATORIO_ENSAYOS_NO_DESTRUCTIVOS_DESTRUCTIVOS" localSheetId="0">'01-Mapa de riesgo-UO'!$CR$195</definedName>
    <definedName name="LABORATORIO_ENSAYOS_NO_DESTRUCTIVOS_DESTRUCTIVOS">#REF!</definedName>
    <definedName name="LABORATORIO_ENSAYOS_PARA_EQUIPO_DE_AIRE_ACONDICIONADO" localSheetId="0">'01-Mapa de riesgo-UO'!#REF!</definedName>
    <definedName name="LABORATORIO_ENSAYOS_PARA_EQUIPO_DE_AIRE_ACONDICIONADO">#REF!</definedName>
    <definedName name="LABORATORIO_ENSAYOS_PARA_EQUIPOS_ACONDICIONADORES_DE_AIRE">'01-Mapa de riesgo-UO'!$CO$195</definedName>
    <definedName name="LABORATORIO_GENÉTICA_MÉDICA" localSheetId="0">'01-Mapa de riesgo-UO'!$CS$195</definedName>
    <definedName name="LABORATORIO_GENÉTICA_MÉDICA">#REF!</definedName>
    <definedName name="LABORATORIO_METROLOGÍA_DIMENSIONAL">'01-Mapa de riesgo-UO'!#REF!</definedName>
    <definedName name="LABORATORIO_QUÍMICA_AMBIENTAL" localSheetId="0">'01-Mapa de riesgo-UO'!$CT$195</definedName>
    <definedName name="LABORATORIO_QUÍMICA_AMBIENTAL">#REF!</definedName>
    <definedName name="LEVE" localSheetId="0">'01-Mapa de riesgo-UO'!$AW$195</definedName>
    <definedName name="LEVE">'03-Seguimiento'!$I$136:$I$1048576</definedName>
    <definedName name="MAPA" localSheetId="0">'01-Mapa de riesgo-UO'!$A$194:$A$196</definedName>
    <definedName name="MAPA">#REF!</definedName>
    <definedName name="MODERADO" localSheetId="0">'01-Mapa de riesgo-UO'!$AX$195:$AX$197</definedName>
    <definedName name="MODERADO">'03-Seguimiento'!$H$136:$H$1048576</definedName>
    <definedName name="NIVEL_AUTOMAT">'01-Mapa de riesgo-UO'!$AA$194:$AA$196</definedName>
    <definedName name="NIVEL_EXPOSICION">'01-Mapa de riesgo-UO'!$AT$194:$AT$196</definedName>
    <definedName name="nnnn" localSheetId="0">'01-Mapa de riesgo-UO'!#REF!</definedName>
    <definedName name="nnnn">#REF!</definedName>
    <definedName name="No_aplicados">'01-Mapa de riesgo-UO'!#REF!</definedName>
    <definedName name="NO_CUMPLIDA">'03-Seguimiento'!$X$139</definedName>
    <definedName name="No_existen">'01-Mapa de riesgo-UO'!#REF!</definedName>
    <definedName name="OBJETIVOS" localSheetId="0">'01-Mapa de riesgo-UO'!#REF!</definedName>
    <definedName name="OBJETIVOS">#REF!</definedName>
    <definedName name="OEC">'01-Mapa de riesgo-UO'!$BC$203:$BC$211</definedName>
    <definedName name="Operacional" localSheetId="0">'01-Mapa de riesgo-UO'!$W$202:$W$206</definedName>
    <definedName name="Operacional">#REF!</definedName>
    <definedName name="ORGANISMO_CERTIFICADOR_DE_SISTEMAS_DE_GESTIÓN_QLCT" localSheetId="0">'01-Mapa de riesgo-UO'!$CU$195</definedName>
    <definedName name="ORGANISMO_CERTIFICADOR_DE_SISTEMAS_DE_GESTIÓN_QLCT">#REF!</definedName>
    <definedName name="PDI" localSheetId="0">'01-Mapa de riesgo-UO'!$BC$194:$BC$198</definedName>
    <definedName name="PDI">#REF!</definedName>
    <definedName name="PERIODICIDAD">'01-Mapa de riesgo-UO'!$AL$194:$AL$203</definedName>
    <definedName name="PLANEACIÓN" localSheetId="0">'01-Mapa de riesgo-UO'!$BP$195:$BP$197</definedName>
    <definedName name="PLANEACIÓN">#REF!</definedName>
    <definedName name="PLANEACIÓN_">'01-Mapa de riesgo-UO'!$BE$196</definedName>
    <definedName name="PLANEACIÓN_PDI">'01-Mapa de riesgo-UO'!$DB$195</definedName>
    <definedName name="Presupuestal" localSheetId="0">'01-Mapa de riesgo-UO'!#REF!</definedName>
    <definedName name="Presupuestal">#REF!</definedName>
    <definedName name="PROBABILIDAD" localSheetId="0">'01-Mapa de riesgo-UO'!$N$194:$N$198</definedName>
    <definedName name="PROBABILIDAD">#REF!</definedName>
    <definedName name="PROCESOS" localSheetId="0">'01-Mapa de riesgo-UO'!$BG$194:$BG$221</definedName>
    <definedName name="PROCESOS">#REF!</definedName>
    <definedName name="PROCESOSA">'01-Mapa de riesgo-UO'!#REF!</definedName>
    <definedName name="RECTORÍA" localSheetId="0">'01-Mapa de riesgo-UO'!$BJ$195:$BJ$196</definedName>
    <definedName name="RECTORÍA">#REF!</definedName>
    <definedName name="RECTORIA_Comunicaciones">'01-Mapa de riesgo-UO'!#REF!</definedName>
    <definedName name="RECURSOS_INFORMÁTICOS_EDUCATIVOS" localSheetId="0">'01-Mapa de riesgo-UO'!#REF!</definedName>
    <definedName name="RECURSOS_INFORMÁTICOS_EDUCATIVOS">#REF!</definedName>
    <definedName name="RECURSOS_INFORMÁTICOS_Y_EDUCATIVOS_CRIE">'01-Mapa de riesgo-UO'!$BY$195</definedName>
    <definedName name="REDUCIR">'03-Seguimiento'!$Y$131:$Y$133</definedName>
    <definedName name="RELACIONES_INTERNACIONALES" localSheetId="0">'01-Mapa de riesgo-UO'!$BQ$195</definedName>
    <definedName name="RELACIONES_INTERNACIONALES">#REF!</definedName>
    <definedName name="RELACIONES_INTERNACIONALES_">'01-Mapa de riesgo-UO'!#REF!</definedName>
    <definedName name="RESPONSABILIDAD">'01-Mapa de riesgo-UO'!$AG$194:$AG$195</definedName>
    <definedName name="RESPONSABLES_PDI" localSheetId="0">'01-Mapa de riesgo-UO'!#REF!</definedName>
    <definedName name="RESPONSABLES_PDI">#REF!</definedName>
    <definedName name="SECRETARIA_GENERAL" localSheetId="0">'01-Mapa de riesgo-UO'!$BT$195</definedName>
    <definedName name="SECRETARIA_GENERAL">#REF!</definedName>
    <definedName name="SECRETARIA_GENERAL_Gestión_de_Documentos">'01-Mapa de riesgo-UO'!#REF!</definedName>
    <definedName name="Seguridad_y_Salud_en_el_trabajo" localSheetId="0">'01-Mapa de riesgo-UO'!$AF$202:$AF$206</definedName>
    <definedName name="Seguridad_y_Salud_en_el_trabajo">#REF!</definedName>
    <definedName name="SISTEMA_INTEGRAL_DE_GESTIÓN" localSheetId="0">'01-Mapa de riesgo-UO'!#REF!</definedName>
    <definedName name="SISTEMA_INTEGRAL_DE_GESTIÓN">#REF!</definedName>
    <definedName name="Tecnología" localSheetId="0">'01-Mapa de riesgo-UO'!#REF!</definedName>
    <definedName name="Tecnología">#REF!</definedName>
    <definedName name="Tecnológico" localSheetId="0">'01-Mapa de riesgo-UO'!$AG$202:$AG$206</definedName>
    <definedName name="Tecnológico">#REF!</definedName>
    <definedName name="TIPO" localSheetId="0">'01-Mapa de riesgo-UO'!#REF!</definedName>
    <definedName name="TIPO">#REF!</definedName>
    <definedName name="_xlnm.Print_Titles" localSheetId="0">'01-Mapa de riesgo-UO'!$8:$9</definedName>
    <definedName name="_xlnm.Print_Titles" localSheetId="1">'02-Plan Mitigación'!$8:$9</definedName>
    <definedName name="_xlnm.Print_Titles" localSheetId="2">'03-Seguimiento'!$8:$9</definedName>
    <definedName name="TRANSFERIR">'03-Seguimiento'!$Z$131:$Z$133</definedName>
    <definedName name="Transparencia" localSheetId="0">'01-Mapa de riesgo-UO'!#REF!</definedName>
    <definedName name="Transparencia">#REF!</definedName>
    <definedName name="UNIDAD">'01-Mapa de riesgo-UO'!$BA$194:$BA$218</definedName>
    <definedName name="UNIVIRTUAL" localSheetId="0">'01-Mapa de riesgo-UO'!#REF!</definedName>
    <definedName name="UNIVIRTUAL">#REF!</definedName>
    <definedName name="VICERRECTORÍA_ACADÉMICA" localSheetId="0">'01-Mapa de riesgo-UO'!$BN$195:$BN$199</definedName>
    <definedName name="VICERRECTORÍA_ACADÉMICA">#REF!</definedName>
    <definedName name="VICERRECTORÍA_ACADÉMICA_">'01-Mapa de riesgo-UO'!$BE$194</definedName>
    <definedName name="VICERRECTORÍA_ACADÉMICA_PDI">'01-Mapa de riesgo-UO'!$CZ$195</definedName>
    <definedName name="VICERRECTORÍA_ACADÉMICA_Univirtual">'01-Mapa de riesgo-UO'!#REF!</definedName>
    <definedName name="VICERRECTORIA_ADMINISTRATIVA_FINANCIERA" localSheetId="0">'01-Mapa de riesgo-UO'!$BL$195:$BL$200</definedName>
    <definedName name="VICERRECTORIA_ADMINISTRATIVA_FINANCIERA">#REF!</definedName>
    <definedName name="VICERRECTORIA_ADMINISTRATIVA_FINANCIERA_">'01-Mapa de riesgo-UO'!#REF!</definedName>
    <definedName name="VICERRECTORÍA_ADMINISTRATIVA_FINANCIERA_">'01-Mapa de riesgo-UO'!$BE$197</definedName>
    <definedName name="VICERRECTORÍA_ADMINISTRATIVA_FINANCIERA_PDI">'01-Mapa de riesgo-UO'!$DC$195</definedName>
    <definedName name="VICERRECTORÍA_ADMINITRATIVA_FINANCIERA_Sistema_Integral_de_Gestión">'01-Mapa de riesgo-UO'!#REF!</definedName>
    <definedName name="VICERRECTORÍA_DE_RESPONSABILIDAD_SOCIAL_BIENESTAR_UNIVERSITARIO" localSheetId="0">'01-Mapa de riesgo-UO'!#REF!</definedName>
    <definedName name="VICERRECTORÍA_DE_RESPONSABILIDAD_SOCIAL_BIENESTAR_UNIVERSITARIO">#REF!</definedName>
    <definedName name="VICERRECTORÍA_DE_RESPONSABILIDAD_SOCIAL_BIENESTAR_UNIVERSITARIO_">'01-Mapa de riesgo-UO'!#REF!</definedName>
    <definedName name="VICERRECTORÍA_INVESTIGACIÓN_INNOVACIÓN_EXTENSIÓN" localSheetId="0">'01-Mapa de riesgo-UO'!#REF!</definedName>
    <definedName name="VICERRECTORÍA_INVESTIGACIÓN_INNOVACIÓN_EXTENSIÓN">#REF!</definedName>
    <definedName name="VICERRECTORÍA_INVESTIGACIÓN_INNOVACIÓN_EXTENSIÓN_">'01-Mapa de riesgo-UO'!#REF!</definedName>
    <definedName name="VICERRECTORÍA_INVESTIGACIONES_INNOVACIÓN_EXTENSIÓN_">'01-Mapa de riesgo-UO'!#REF!</definedName>
    <definedName name="VICERRECTORÍA_INVESTIGACIONES_INNOVACIÓN_Y_EXTENSIÓN">'01-Mapa de riesgo-UO'!$BM$195:$BM$198</definedName>
    <definedName name="VICERRECTORÍA_INVESTIGACIONES_INNOVACIÓN_Y_EXTENSIÓN_PDI">'01-Mapa de riesgo-UO'!$DA$195</definedName>
    <definedName name="VICERRECTORÍA_RESPONSABILIDAD_SOCIAL_Y_BIENESTAR_UNIVERSITARIO">'01-Mapa de riesgo-UO'!$BO$195:$BO$196</definedName>
    <definedName name="VICERRECTORÍA_RESPONSABILIDAD_SOCIAL_Y_BIENESTAR_UNIVERSITARIO_PDI">'01-Mapa de riesgo-UO'!$DD$195</definedName>
    <definedName name="X">'01-Mapa de riesgo-UO'!#REF!</definedName>
    <definedName name="Y">'01-Mapa de riesgo-UO'!#REF!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7" l="1"/>
  <c r="K25" i="7"/>
  <c r="AO11" i="12" l="1"/>
  <c r="AO12" i="12"/>
  <c r="AO13" i="12"/>
  <c r="AJ11" i="12"/>
  <c r="AJ12" i="12"/>
  <c r="AJ13" i="12"/>
  <c r="AI11" i="12" l="1"/>
  <c r="AH11" i="12" s="1"/>
  <c r="AN11" i="12"/>
  <c r="AM11" i="12" s="1"/>
  <c r="AA136" i="7"/>
  <c r="D10" i="7" l="1"/>
  <c r="AE11" i="12"/>
  <c r="AE12" i="12"/>
  <c r="AE13" i="12"/>
  <c r="Z11" i="12"/>
  <c r="Z12" i="12"/>
  <c r="Z13" i="12"/>
  <c r="Y11" i="12" l="1"/>
  <c r="X11" i="12" s="1"/>
  <c r="AD11" i="12"/>
  <c r="AC11" i="12" s="1"/>
  <c r="M12" i="7"/>
  <c r="C13" i="8" l="1"/>
  <c r="C16" i="8"/>
  <c r="C19" i="8"/>
  <c r="C22" i="8"/>
  <c r="C25" i="8"/>
  <c r="C28" i="8"/>
  <c r="C31" i="8"/>
  <c r="C34" i="8"/>
  <c r="C37" i="8"/>
  <c r="C40" i="8"/>
  <c r="C43" i="8"/>
  <c r="C46" i="8"/>
  <c r="C49" i="8"/>
  <c r="C52" i="8"/>
  <c r="C55" i="8"/>
  <c r="C58" i="8"/>
  <c r="C61" i="8"/>
  <c r="C64" i="8"/>
  <c r="C67" i="8"/>
  <c r="C70" i="8"/>
  <c r="C73" i="8"/>
  <c r="C10" i="8"/>
  <c r="B10" i="7"/>
  <c r="B13" i="7"/>
  <c r="C16" i="7"/>
  <c r="C19" i="7"/>
  <c r="C22" i="7"/>
  <c r="C25" i="7"/>
  <c r="C28" i="7"/>
  <c r="C31" i="7"/>
  <c r="C34" i="7"/>
  <c r="C37" i="7"/>
  <c r="C40" i="7"/>
  <c r="C43" i="7"/>
  <c r="C46" i="7"/>
  <c r="C49" i="7"/>
  <c r="C52" i="7"/>
  <c r="C55" i="7"/>
  <c r="C58" i="7"/>
  <c r="C61" i="7"/>
  <c r="C64" i="7"/>
  <c r="C67" i="7"/>
  <c r="C70" i="7"/>
  <c r="C73" i="7"/>
  <c r="C13" i="7"/>
  <c r="C10" i="7"/>
  <c r="E11" i="12" l="1"/>
  <c r="Q11" i="12"/>
  <c r="O11" i="12"/>
  <c r="C17" i="12"/>
  <c r="C11" i="12"/>
  <c r="C14" i="12"/>
  <c r="C20" i="12"/>
  <c r="C23" i="12"/>
  <c r="C26" i="12"/>
  <c r="C29" i="12"/>
  <c r="C32" i="12"/>
  <c r="C35" i="12"/>
  <c r="C38" i="12"/>
  <c r="C41" i="12"/>
  <c r="C44" i="12"/>
  <c r="C47" i="12"/>
  <c r="C50" i="12"/>
  <c r="C53" i="12"/>
  <c r="C56" i="12"/>
  <c r="C59" i="12"/>
  <c r="C62" i="12"/>
  <c r="C65" i="12"/>
  <c r="C68" i="12"/>
  <c r="C71" i="12"/>
  <c r="C74" i="12"/>
  <c r="E14" i="12" l="1"/>
  <c r="E29" i="12"/>
  <c r="E23" i="12"/>
  <c r="E20" i="12"/>
  <c r="E17" i="12"/>
  <c r="T12" i="12" l="1"/>
  <c r="T11" i="12"/>
  <c r="T13" i="12"/>
  <c r="T14" i="12"/>
  <c r="BO194" i="12"/>
  <c r="BM194" i="12"/>
  <c r="BL194" i="12"/>
  <c r="BJ194" i="12"/>
  <c r="U11" i="12" l="1"/>
  <c r="V11" i="12" s="1"/>
  <c r="AQ11" i="12" l="1"/>
  <c r="T16" i="12"/>
  <c r="T15" i="12"/>
  <c r="Q14" i="12"/>
  <c r="O14" i="12"/>
  <c r="U14" i="12" l="1"/>
  <c r="R14" i="12"/>
  <c r="E74" i="12"/>
  <c r="E71" i="12"/>
  <c r="E68" i="12"/>
  <c r="E65" i="12"/>
  <c r="E62" i="12"/>
  <c r="E59" i="12"/>
  <c r="E56" i="12"/>
  <c r="E53" i="12"/>
  <c r="E50" i="12"/>
  <c r="E47" i="12"/>
  <c r="E44" i="12"/>
  <c r="E41" i="12"/>
  <c r="E38" i="12"/>
  <c r="E35" i="12"/>
  <c r="E32" i="12"/>
  <c r="E26" i="12"/>
  <c r="V14" i="12" l="1"/>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71" i="12"/>
  <c r="Z72" i="12"/>
  <c r="Z73" i="12"/>
  <c r="Z74" i="12"/>
  <c r="Z75" i="12"/>
  <c r="Z76" i="12"/>
  <c r="Y74" i="12" l="1"/>
  <c r="X74" i="12" s="1"/>
  <c r="Y50" i="12"/>
  <c r="X50" i="12" s="1"/>
  <c r="Y17" i="12"/>
  <c r="X17" i="12" s="1"/>
  <c r="Y62" i="12"/>
  <c r="X62" i="12" s="1"/>
  <c r="Y38" i="12"/>
  <c r="X38" i="12" s="1"/>
  <c r="Y14" i="12"/>
  <c r="Y26" i="12"/>
  <c r="X26" i="12" s="1"/>
  <c r="Y56" i="12"/>
  <c r="X56" i="12" s="1"/>
  <c r="Y32" i="12"/>
  <c r="X32" i="12" s="1"/>
  <c r="Y23" i="12"/>
  <c r="X23" i="12" s="1"/>
  <c r="Y68" i="12"/>
  <c r="X68" i="12" s="1"/>
  <c r="Y44" i="12"/>
  <c r="X44" i="12" s="1"/>
  <c r="Y20" i="12"/>
  <c r="X20" i="12" s="1"/>
  <c r="Y29" i="12"/>
  <c r="X29" i="12" s="1"/>
  <c r="Y53" i="12"/>
  <c r="X53" i="12" s="1"/>
  <c r="Y41" i="12"/>
  <c r="X41" i="12" s="1"/>
  <c r="Y65" i="12"/>
  <c r="X65" i="12" s="1"/>
  <c r="Y71" i="12"/>
  <c r="X71" i="12" s="1"/>
  <c r="Y47" i="12"/>
  <c r="X47" i="12" s="1"/>
  <c r="Y59" i="12"/>
  <c r="X59" i="12" s="1"/>
  <c r="Y35" i="12"/>
  <c r="X35" i="12" s="1"/>
  <c r="BZ194" i="12"/>
  <c r="BY194" i="12"/>
  <c r="BW194" i="12"/>
  <c r="BV194" i="12"/>
  <c r="BK194" i="12"/>
  <c r="CA194" i="12"/>
  <c r="BX194" i="12"/>
  <c r="BU194" i="12"/>
  <c r="BT194" i="12"/>
  <c r="BS194" i="12"/>
  <c r="BR194" i="12"/>
  <c r="BQ194" i="12"/>
  <c r="BP194" i="12"/>
  <c r="BN194" i="12"/>
  <c r="X14" i="12" l="1"/>
  <c r="AO14" i="12"/>
  <c r="AO15" i="12"/>
  <c r="AO16" i="12"/>
  <c r="AO17" i="12"/>
  <c r="AO18" i="12"/>
  <c r="AO19" i="12"/>
  <c r="AO20" i="12"/>
  <c r="AO21" i="12"/>
  <c r="AO22" i="12"/>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O68" i="12"/>
  <c r="AO69" i="12"/>
  <c r="AO70" i="12"/>
  <c r="AO71" i="12"/>
  <c r="AO72" i="12"/>
  <c r="AO73" i="12"/>
  <c r="AO74" i="12"/>
  <c r="AO75" i="12"/>
  <c r="AO76" i="12"/>
  <c r="AN74" i="12" l="1"/>
  <c r="AN26" i="12"/>
  <c r="AN14" i="12"/>
  <c r="AM14" i="12" s="1"/>
  <c r="AN35" i="12"/>
  <c r="AN17" i="12"/>
  <c r="AM17" i="12" s="1"/>
  <c r="AN20" i="12"/>
  <c r="AN32" i="12"/>
  <c r="AN23" i="12"/>
  <c r="AN71" i="12"/>
  <c r="AN68" i="12"/>
  <c r="AN65" i="12"/>
  <c r="AN62" i="12"/>
  <c r="AN59" i="12"/>
  <c r="AN56" i="12"/>
  <c r="AN53" i="12"/>
  <c r="AN50" i="12"/>
  <c r="AN47" i="12"/>
  <c r="AN44" i="12"/>
  <c r="AN41" i="12"/>
  <c r="AN38" i="12"/>
  <c r="AN29" i="12"/>
  <c r="AE26" i="12" l="1"/>
  <c r="AJ26" i="12"/>
  <c r="AM26" i="12"/>
  <c r="AE27" i="12"/>
  <c r="AJ27" i="12"/>
  <c r="AE28" i="12"/>
  <c r="AJ28" i="12"/>
  <c r="AI26" i="12" l="1"/>
  <c r="AH26" i="12" s="1"/>
  <c r="AD26" i="12"/>
  <c r="AC26" i="12" s="1"/>
  <c r="AE14" i="12"/>
  <c r="AE15" i="12"/>
  <c r="AE16" i="12"/>
  <c r="AE17" i="12"/>
  <c r="AE18" i="12"/>
  <c r="AE19" i="12"/>
  <c r="AE20" i="12"/>
  <c r="AE21" i="12"/>
  <c r="AE22" i="12"/>
  <c r="AE23" i="12"/>
  <c r="AE24" i="12"/>
  <c r="AE25" i="12"/>
  <c r="AE29" i="12"/>
  <c r="AE30" i="12"/>
  <c r="AE31" i="12"/>
  <c r="AE32" i="12"/>
  <c r="AE33" i="12"/>
  <c r="AE34" i="12"/>
  <c r="AE35" i="12"/>
  <c r="AE36" i="12"/>
  <c r="AE37" i="12"/>
  <c r="AE38" i="12"/>
  <c r="AE39" i="12"/>
  <c r="AE40" i="12"/>
  <c r="AE41" i="12"/>
  <c r="AE42" i="12"/>
  <c r="AE43" i="12"/>
  <c r="AE44" i="12"/>
  <c r="AE45" i="12"/>
  <c r="AE46" i="12"/>
  <c r="AE47" i="12"/>
  <c r="AE48" i="12"/>
  <c r="AE49" i="12"/>
  <c r="AE50" i="12"/>
  <c r="AE51" i="12"/>
  <c r="AE52" i="12"/>
  <c r="AE53" i="12"/>
  <c r="AE54" i="12"/>
  <c r="AE55" i="12"/>
  <c r="AE56" i="12"/>
  <c r="AE57" i="12"/>
  <c r="AE58" i="12"/>
  <c r="AE59" i="12"/>
  <c r="AE60" i="12"/>
  <c r="AE61" i="12"/>
  <c r="AE62" i="12"/>
  <c r="AE63" i="12"/>
  <c r="AE64" i="12"/>
  <c r="AE65" i="12"/>
  <c r="AE66" i="12"/>
  <c r="AE67" i="12"/>
  <c r="AE68" i="12"/>
  <c r="AE69" i="12"/>
  <c r="AE70" i="12"/>
  <c r="AE71" i="12"/>
  <c r="AE72" i="12"/>
  <c r="AE73" i="12"/>
  <c r="AE74" i="12"/>
  <c r="AE75" i="12"/>
  <c r="AE76" i="12"/>
  <c r="AD53" i="12" l="1"/>
  <c r="AD29" i="12"/>
  <c r="AC29" i="12" s="1"/>
  <c r="AD14" i="12"/>
  <c r="AD47" i="12"/>
  <c r="AD20" i="12"/>
  <c r="AC20" i="12" s="1"/>
  <c r="AD68" i="12"/>
  <c r="AD17" i="12"/>
  <c r="AC17" i="12" s="1"/>
  <c r="AD59" i="12"/>
  <c r="AD35" i="12"/>
  <c r="AC35" i="12" s="1"/>
  <c r="AD74" i="12"/>
  <c r="AC74" i="12" s="1"/>
  <c r="AD23" i="12"/>
  <c r="J49" i="7"/>
  <c r="AC14" i="12" l="1"/>
  <c r="J73" i="7"/>
  <c r="J70" i="7"/>
  <c r="J67" i="7"/>
  <c r="J64" i="7"/>
  <c r="J61" i="7"/>
  <c r="J58" i="7"/>
  <c r="J55" i="7"/>
  <c r="J52" i="7"/>
  <c r="J46" i="7"/>
  <c r="J43" i="7"/>
  <c r="J40" i="7"/>
  <c r="J37" i="7"/>
  <c r="J34" i="7"/>
  <c r="J31" i="7"/>
  <c r="J28" i="7"/>
  <c r="J25" i="7"/>
  <c r="J22" i="7"/>
  <c r="J19" i="7"/>
  <c r="J16" i="7"/>
  <c r="J13" i="7"/>
  <c r="J10" i="7"/>
  <c r="M11" i="7" l="1"/>
  <c r="N11" i="7"/>
  <c r="O11" i="7"/>
  <c r="P11" i="7"/>
  <c r="Q11" i="7"/>
  <c r="N12" i="7"/>
  <c r="O12" i="7"/>
  <c r="P12" i="7"/>
  <c r="Q12" i="7"/>
  <c r="M13" i="7"/>
  <c r="N13" i="7"/>
  <c r="O13" i="7"/>
  <c r="P13" i="7"/>
  <c r="Q13" i="7"/>
  <c r="M14" i="7"/>
  <c r="N14" i="7"/>
  <c r="O14" i="7"/>
  <c r="P14" i="7"/>
  <c r="Q14" i="7"/>
  <c r="M15" i="7"/>
  <c r="N15" i="7"/>
  <c r="O15" i="7"/>
  <c r="P15" i="7"/>
  <c r="Q15" i="7"/>
  <c r="M16" i="7"/>
  <c r="N16" i="7"/>
  <c r="O16" i="7"/>
  <c r="P16" i="7"/>
  <c r="Q16" i="7"/>
  <c r="M17" i="7"/>
  <c r="N17" i="7"/>
  <c r="O17" i="7"/>
  <c r="P17" i="7"/>
  <c r="Q17" i="7"/>
  <c r="M18" i="7"/>
  <c r="N18" i="7"/>
  <c r="O18" i="7"/>
  <c r="P18" i="7"/>
  <c r="Q18" i="7"/>
  <c r="M19" i="7"/>
  <c r="N19" i="7"/>
  <c r="O19" i="7"/>
  <c r="P19" i="7"/>
  <c r="Q19" i="7"/>
  <c r="M20" i="7"/>
  <c r="N20" i="7"/>
  <c r="O20" i="7"/>
  <c r="P20" i="7"/>
  <c r="Q20" i="7"/>
  <c r="M21" i="7"/>
  <c r="N21" i="7"/>
  <c r="O21" i="7"/>
  <c r="P21" i="7"/>
  <c r="Q21" i="7"/>
  <c r="M22" i="7"/>
  <c r="N22" i="7"/>
  <c r="O22" i="7"/>
  <c r="P22" i="7"/>
  <c r="Q22" i="7"/>
  <c r="M23" i="7"/>
  <c r="N23" i="7"/>
  <c r="O23" i="7"/>
  <c r="P23" i="7"/>
  <c r="Q23" i="7"/>
  <c r="M24" i="7"/>
  <c r="N24" i="7"/>
  <c r="O24" i="7"/>
  <c r="P24" i="7"/>
  <c r="Q24" i="7"/>
  <c r="M25" i="7"/>
  <c r="N25" i="7"/>
  <c r="O25" i="7"/>
  <c r="P25" i="7"/>
  <c r="Q25" i="7"/>
  <c r="M26" i="7"/>
  <c r="N26" i="7"/>
  <c r="O26" i="7"/>
  <c r="P26" i="7"/>
  <c r="Q26" i="7"/>
  <c r="M27" i="7"/>
  <c r="N27" i="7"/>
  <c r="O27" i="7"/>
  <c r="P27" i="7"/>
  <c r="Q27" i="7"/>
  <c r="M28" i="7"/>
  <c r="N28" i="7"/>
  <c r="O28" i="7"/>
  <c r="P28" i="7"/>
  <c r="Q28" i="7"/>
  <c r="M29" i="7"/>
  <c r="N29" i="7"/>
  <c r="O29" i="7"/>
  <c r="P29" i="7"/>
  <c r="Q29" i="7"/>
  <c r="M30" i="7"/>
  <c r="N30" i="7"/>
  <c r="O30" i="7"/>
  <c r="P30" i="7"/>
  <c r="Q30" i="7"/>
  <c r="M31" i="7"/>
  <c r="N31" i="7"/>
  <c r="O31" i="7"/>
  <c r="P31" i="7"/>
  <c r="Q31" i="7"/>
  <c r="M32" i="7"/>
  <c r="N32" i="7"/>
  <c r="O32" i="7"/>
  <c r="P32" i="7"/>
  <c r="Q32" i="7"/>
  <c r="M33" i="7"/>
  <c r="N33" i="7"/>
  <c r="O33" i="7"/>
  <c r="P33" i="7"/>
  <c r="Q33" i="7"/>
  <c r="M34" i="7"/>
  <c r="N34" i="7"/>
  <c r="O34" i="7"/>
  <c r="P34" i="7"/>
  <c r="Q34" i="7"/>
  <c r="M35" i="7"/>
  <c r="N35" i="7"/>
  <c r="O35" i="7"/>
  <c r="P35" i="7"/>
  <c r="Q35" i="7"/>
  <c r="M36" i="7"/>
  <c r="N36" i="7"/>
  <c r="O36" i="7"/>
  <c r="P36" i="7"/>
  <c r="Q36" i="7"/>
  <c r="M37" i="7"/>
  <c r="N37" i="7"/>
  <c r="O37" i="7"/>
  <c r="P37" i="7"/>
  <c r="Q37" i="7"/>
  <c r="M38" i="7"/>
  <c r="N38" i="7"/>
  <c r="O38" i="7"/>
  <c r="P38" i="7"/>
  <c r="Q38" i="7"/>
  <c r="M39" i="7"/>
  <c r="N39" i="7"/>
  <c r="O39" i="7"/>
  <c r="P39" i="7"/>
  <c r="Q39" i="7"/>
  <c r="M40" i="7"/>
  <c r="N40" i="7"/>
  <c r="O40" i="7"/>
  <c r="P40" i="7"/>
  <c r="Q40" i="7"/>
  <c r="M41" i="7"/>
  <c r="N41" i="7"/>
  <c r="O41" i="7"/>
  <c r="P41" i="7"/>
  <c r="Q41" i="7"/>
  <c r="M42" i="7"/>
  <c r="N42" i="7"/>
  <c r="O42" i="7"/>
  <c r="P42" i="7"/>
  <c r="Q42" i="7"/>
  <c r="M43" i="7"/>
  <c r="N43" i="7"/>
  <c r="O43" i="7"/>
  <c r="P43" i="7"/>
  <c r="Q43" i="7"/>
  <c r="M44" i="7"/>
  <c r="N44" i="7"/>
  <c r="O44" i="7"/>
  <c r="P44" i="7"/>
  <c r="Q44" i="7"/>
  <c r="M45" i="7"/>
  <c r="N45" i="7"/>
  <c r="O45" i="7"/>
  <c r="P45" i="7"/>
  <c r="Q45" i="7"/>
  <c r="M46" i="7"/>
  <c r="N46" i="7"/>
  <c r="O46" i="7"/>
  <c r="P46" i="7"/>
  <c r="Q46" i="7"/>
  <c r="M47" i="7"/>
  <c r="N47" i="7"/>
  <c r="O47" i="7"/>
  <c r="P47" i="7"/>
  <c r="Q47" i="7"/>
  <c r="M48" i="7"/>
  <c r="N48" i="7"/>
  <c r="O48" i="7"/>
  <c r="P48" i="7"/>
  <c r="Q48" i="7"/>
  <c r="M49" i="7"/>
  <c r="N49" i="7"/>
  <c r="O49" i="7"/>
  <c r="P49" i="7"/>
  <c r="Q49" i="7"/>
  <c r="M50" i="7"/>
  <c r="N50" i="7"/>
  <c r="O50" i="7"/>
  <c r="P50" i="7"/>
  <c r="Q50" i="7"/>
  <c r="M51" i="7"/>
  <c r="N51" i="7"/>
  <c r="O51" i="7"/>
  <c r="P51" i="7"/>
  <c r="Q51" i="7"/>
  <c r="M52" i="7"/>
  <c r="N52" i="7"/>
  <c r="O52" i="7"/>
  <c r="P52" i="7"/>
  <c r="Q52" i="7"/>
  <c r="M53" i="7"/>
  <c r="N53" i="7"/>
  <c r="O53" i="7"/>
  <c r="P53" i="7"/>
  <c r="Q53" i="7"/>
  <c r="M54" i="7"/>
  <c r="N54" i="7"/>
  <c r="O54" i="7"/>
  <c r="P54" i="7"/>
  <c r="Q54" i="7"/>
  <c r="M55" i="7"/>
  <c r="N55" i="7"/>
  <c r="O55" i="7"/>
  <c r="P55" i="7"/>
  <c r="Q55" i="7"/>
  <c r="M56" i="7"/>
  <c r="N56" i="7"/>
  <c r="O56" i="7"/>
  <c r="P56" i="7"/>
  <c r="Q56" i="7"/>
  <c r="M57" i="7"/>
  <c r="N57" i="7"/>
  <c r="O57" i="7"/>
  <c r="P57" i="7"/>
  <c r="Q57" i="7"/>
  <c r="M58" i="7"/>
  <c r="N58" i="7"/>
  <c r="O58" i="7"/>
  <c r="P58" i="7"/>
  <c r="Q58" i="7"/>
  <c r="M59" i="7"/>
  <c r="N59" i="7"/>
  <c r="O59" i="7"/>
  <c r="P59" i="7"/>
  <c r="Q59" i="7"/>
  <c r="M60" i="7"/>
  <c r="N60" i="7"/>
  <c r="O60" i="7"/>
  <c r="P60" i="7"/>
  <c r="Q60" i="7"/>
  <c r="M61" i="7"/>
  <c r="N61" i="7"/>
  <c r="O61" i="7"/>
  <c r="P61" i="7"/>
  <c r="Q61" i="7"/>
  <c r="M62" i="7"/>
  <c r="N62" i="7"/>
  <c r="O62" i="7"/>
  <c r="P62" i="7"/>
  <c r="Q62" i="7"/>
  <c r="M63" i="7"/>
  <c r="N63" i="7"/>
  <c r="O63" i="7"/>
  <c r="P63" i="7"/>
  <c r="Q63" i="7"/>
  <c r="M64" i="7"/>
  <c r="N64" i="7"/>
  <c r="O64" i="7"/>
  <c r="P64" i="7"/>
  <c r="Q64" i="7"/>
  <c r="M65" i="7"/>
  <c r="N65" i="7"/>
  <c r="O65" i="7"/>
  <c r="P65" i="7"/>
  <c r="Q65" i="7"/>
  <c r="M66" i="7"/>
  <c r="N66" i="7"/>
  <c r="O66" i="7"/>
  <c r="P66" i="7"/>
  <c r="Q66" i="7"/>
  <c r="M67" i="7"/>
  <c r="N67" i="7"/>
  <c r="O67" i="7"/>
  <c r="P67" i="7"/>
  <c r="Q67" i="7"/>
  <c r="M68" i="7"/>
  <c r="N68" i="7"/>
  <c r="O68" i="7"/>
  <c r="P68" i="7"/>
  <c r="Q68" i="7"/>
  <c r="M69" i="7"/>
  <c r="N69" i="7"/>
  <c r="O69" i="7"/>
  <c r="P69" i="7"/>
  <c r="Q69" i="7"/>
  <c r="M70" i="7"/>
  <c r="N70" i="7"/>
  <c r="O70" i="7"/>
  <c r="P70" i="7"/>
  <c r="Q70" i="7"/>
  <c r="M71" i="7"/>
  <c r="N71" i="7"/>
  <c r="O71" i="7"/>
  <c r="P71" i="7"/>
  <c r="Q71" i="7"/>
  <c r="M72" i="7"/>
  <c r="N72" i="7"/>
  <c r="O72" i="7"/>
  <c r="P72" i="7"/>
  <c r="Q72" i="7"/>
  <c r="M73" i="7"/>
  <c r="N73" i="7"/>
  <c r="O73" i="7"/>
  <c r="M74" i="7"/>
  <c r="N74" i="7"/>
  <c r="O74" i="7"/>
  <c r="P74" i="7"/>
  <c r="Q74" i="7"/>
  <c r="M75" i="7"/>
  <c r="N75" i="7"/>
  <c r="O75" i="7"/>
  <c r="P75" i="7"/>
  <c r="Q75" i="7"/>
  <c r="Q10" i="7"/>
  <c r="P10" i="7"/>
  <c r="O10" i="7"/>
  <c r="N10" i="7"/>
  <c r="AJ14" i="12" l="1"/>
  <c r="AJ15" i="12"/>
  <c r="AJ16" i="12"/>
  <c r="AJ17" i="12"/>
  <c r="AJ18" i="12"/>
  <c r="AJ19" i="12"/>
  <c r="AJ20" i="12"/>
  <c r="AJ21" i="12"/>
  <c r="AJ22" i="12"/>
  <c r="AJ23" i="12"/>
  <c r="AJ24" i="12"/>
  <c r="AJ25" i="12"/>
  <c r="AJ29" i="12"/>
  <c r="AJ30" i="12"/>
  <c r="AJ31" i="12"/>
  <c r="AJ32" i="12"/>
  <c r="AJ33" i="12"/>
  <c r="AJ34" i="12"/>
  <c r="AJ35" i="12"/>
  <c r="AJ36" i="12"/>
  <c r="AJ37" i="12"/>
  <c r="AJ38" i="12"/>
  <c r="AJ39" i="12"/>
  <c r="AJ40" i="12"/>
  <c r="AJ41" i="12"/>
  <c r="AJ42" i="12"/>
  <c r="AJ43" i="12"/>
  <c r="AJ44" i="12"/>
  <c r="AJ45" i="12"/>
  <c r="AJ46" i="12"/>
  <c r="AJ47" i="12"/>
  <c r="AJ48" i="12"/>
  <c r="AJ49" i="12"/>
  <c r="AJ50" i="12"/>
  <c r="AJ51" i="12"/>
  <c r="AJ52" i="12"/>
  <c r="AJ53" i="12"/>
  <c r="AJ54" i="12"/>
  <c r="AJ55" i="12"/>
  <c r="AJ56" i="12"/>
  <c r="AJ57" i="12"/>
  <c r="AJ58" i="12"/>
  <c r="AJ59" i="12"/>
  <c r="AJ60" i="12"/>
  <c r="AJ61" i="12"/>
  <c r="AJ62" i="12"/>
  <c r="AJ63" i="12"/>
  <c r="AJ64" i="12"/>
  <c r="AJ65" i="12"/>
  <c r="AJ66" i="12"/>
  <c r="AJ67" i="12"/>
  <c r="AJ68" i="12"/>
  <c r="AJ69" i="12"/>
  <c r="AJ70" i="12"/>
  <c r="AJ71" i="12"/>
  <c r="AJ72" i="12"/>
  <c r="AJ73" i="12"/>
  <c r="AJ74" i="12"/>
  <c r="AJ75" i="12"/>
  <c r="AJ76" i="12"/>
  <c r="AI17" i="12" l="1"/>
  <c r="AI41" i="12"/>
  <c r="AH41" i="12" s="1"/>
  <c r="AI14" i="12"/>
  <c r="AI74" i="12"/>
  <c r="AH74" i="12" s="1"/>
  <c r="AI50" i="12"/>
  <c r="AI32" i="12"/>
  <c r="AI20" i="12"/>
  <c r="AH20" i="12" s="1"/>
  <c r="AI62" i="12"/>
  <c r="AH62" i="12" s="1"/>
  <c r="AD71" i="12"/>
  <c r="AC71" i="12" s="1"/>
  <c r="AH14" i="12" l="1"/>
  <c r="AQ14" i="12"/>
  <c r="AI38" i="12"/>
  <c r="AH38" i="12" s="1"/>
  <c r="AI47" i="12"/>
  <c r="AH47" i="12" s="1"/>
  <c r="AI53" i="12"/>
  <c r="AH53" i="12" s="1"/>
  <c r="AI71" i="12"/>
  <c r="AH71" i="12" s="1"/>
  <c r="AD32" i="12"/>
  <c r="AC32" i="12" s="1"/>
  <c r="AD56" i="12"/>
  <c r="AC56" i="12" s="1"/>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AR11" i="12" l="1"/>
  <c r="U74" i="12"/>
  <c r="V74" i="12" s="1"/>
  <c r="U50" i="12"/>
  <c r="U26" i="12"/>
  <c r="V26" i="12" s="1"/>
  <c r="U17" i="12"/>
  <c r="V17" i="12" s="1"/>
  <c r="U41" i="12"/>
  <c r="V41" i="12" s="1"/>
  <c r="U65" i="12"/>
  <c r="V65" i="12" s="1"/>
  <c r="U53" i="12"/>
  <c r="V53" i="12" s="1"/>
  <c r="U29" i="12"/>
  <c r="V29" i="12" s="1"/>
  <c r="U56" i="12"/>
  <c r="V56" i="12" s="1"/>
  <c r="U32" i="12"/>
  <c r="V32" i="12" s="1"/>
  <c r="U71" i="12"/>
  <c r="U47" i="12"/>
  <c r="V47" i="12" s="1"/>
  <c r="U23" i="12"/>
  <c r="V23" i="12" s="1"/>
  <c r="U62" i="12"/>
  <c r="V62" i="12" s="1"/>
  <c r="U38" i="12"/>
  <c r="V38" i="12" s="1"/>
  <c r="U44" i="12"/>
  <c r="V44" i="12" s="1"/>
  <c r="U20" i="12"/>
  <c r="V20" i="12" s="1"/>
  <c r="U68" i="12"/>
  <c r="U59" i="12"/>
  <c r="V59" i="12" s="1"/>
  <c r="U35" i="12"/>
  <c r="V35" i="12" s="1"/>
  <c r="AM20" i="12"/>
  <c r="AM56" i="12"/>
  <c r="AM32" i="12"/>
  <c r="AI23" i="12"/>
  <c r="AH23" i="12" s="1"/>
  <c r="AM62" i="12"/>
  <c r="AI65" i="12"/>
  <c r="AH65" i="12" s="1"/>
  <c r="AM65" i="12"/>
  <c r="AI59" i="12"/>
  <c r="AH59" i="12" s="1"/>
  <c r="AM74" i="12"/>
  <c r="AM50" i="12"/>
  <c r="AM44" i="12"/>
  <c r="AI35" i="12"/>
  <c r="AH35" i="12" s="1"/>
  <c r="AM41" i="12"/>
  <c r="AM59" i="12"/>
  <c r="AM35" i="12"/>
  <c r="AH32" i="12"/>
  <c r="AM71" i="12"/>
  <c r="AM53" i="12"/>
  <c r="AM47" i="12"/>
  <c r="AM38" i="12"/>
  <c r="AM23" i="12"/>
  <c r="AI68" i="12"/>
  <c r="AH68" i="12" s="1"/>
  <c r="AI44" i="12"/>
  <c r="AH44" i="12" s="1"/>
  <c r="AI29" i="12"/>
  <c r="AH29" i="12" s="1"/>
  <c r="AM68" i="12"/>
  <c r="AM29" i="12"/>
  <c r="AC68" i="12"/>
  <c r="AD44" i="12"/>
  <c r="AC44" i="12" s="1"/>
  <c r="AD65" i="12"/>
  <c r="AC65" i="12" s="1"/>
  <c r="AD50" i="12"/>
  <c r="AC50" i="12" s="1"/>
  <c r="AD62" i="12"/>
  <c r="AC62" i="12" s="1"/>
  <c r="AC47" i="12"/>
  <c r="AI56" i="12"/>
  <c r="AH56" i="12" s="1"/>
  <c r="AH50" i="12"/>
  <c r="AH17" i="12"/>
  <c r="AC53" i="12"/>
  <c r="AD41" i="12"/>
  <c r="AC41" i="12" s="1"/>
  <c r="AC59" i="12"/>
  <c r="AD38" i="12"/>
  <c r="AC38" i="12" s="1"/>
  <c r="AC23" i="12"/>
  <c r="J75" i="8" l="1"/>
  <c r="G75" i="8"/>
  <c r="J74" i="8"/>
  <c r="G74" i="8"/>
  <c r="Q74" i="12"/>
  <c r="O74" i="12"/>
  <c r="J73" i="8"/>
  <c r="H73" i="8"/>
  <c r="G73" i="8"/>
  <c r="F73" i="8"/>
  <c r="E73" i="8"/>
  <c r="D73" i="8"/>
  <c r="B73" i="8"/>
  <c r="J72" i="8"/>
  <c r="G72" i="8"/>
  <c r="J71" i="8"/>
  <c r="G71" i="8"/>
  <c r="Q71" i="12"/>
  <c r="O71" i="12"/>
  <c r="J70" i="8"/>
  <c r="H70" i="8"/>
  <c r="G70" i="8"/>
  <c r="F70" i="8"/>
  <c r="E70" i="8"/>
  <c r="D70" i="8"/>
  <c r="B70" i="8"/>
  <c r="B40" i="8"/>
  <c r="V10" i="7"/>
  <c r="U10" i="7"/>
  <c r="V11" i="7"/>
  <c r="U11" i="7"/>
  <c r="V12" i="7"/>
  <c r="U12" i="7"/>
  <c r="W12" i="7" s="1"/>
  <c r="B25" i="7"/>
  <c r="D25" i="7"/>
  <c r="E25" i="7"/>
  <c r="F25" i="7"/>
  <c r="G25" i="7"/>
  <c r="H25" i="7"/>
  <c r="Q26" i="12"/>
  <c r="O26" i="12"/>
  <c r="U25" i="7"/>
  <c r="V25" i="7"/>
  <c r="G26" i="7"/>
  <c r="U26" i="7"/>
  <c r="W26" i="7" s="1"/>
  <c r="V26" i="7"/>
  <c r="G27" i="7"/>
  <c r="U27" i="7"/>
  <c r="V27" i="7"/>
  <c r="B28" i="7"/>
  <c r="D28" i="7"/>
  <c r="E28" i="7"/>
  <c r="F28" i="7"/>
  <c r="G28" i="7"/>
  <c r="H28" i="7"/>
  <c r="Q29" i="12"/>
  <c r="O29" i="12"/>
  <c r="U28" i="7"/>
  <c r="V28" i="7"/>
  <c r="G29" i="7"/>
  <c r="U29" i="7"/>
  <c r="W29" i="7" s="1"/>
  <c r="V29" i="7"/>
  <c r="G30" i="7"/>
  <c r="U30" i="7"/>
  <c r="V30" i="7"/>
  <c r="B31" i="7"/>
  <c r="D31" i="7"/>
  <c r="E31" i="7"/>
  <c r="F31" i="7"/>
  <c r="G31" i="7"/>
  <c r="H31" i="7"/>
  <c r="Q32" i="12"/>
  <c r="O32" i="12"/>
  <c r="U31" i="7"/>
  <c r="V31" i="7"/>
  <c r="G32" i="7"/>
  <c r="U32" i="7"/>
  <c r="W32" i="7" s="1"/>
  <c r="V32" i="7"/>
  <c r="G33" i="7"/>
  <c r="U33" i="7"/>
  <c r="V33" i="7"/>
  <c r="B34" i="7"/>
  <c r="D34" i="7"/>
  <c r="E34" i="7"/>
  <c r="F34" i="7"/>
  <c r="G34" i="7"/>
  <c r="H34" i="7"/>
  <c r="Q35" i="12"/>
  <c r="O35" i="12"/>
  <c r="U34" i="7"/>
  <c r="V34" i="7"/>
  <c r="G35" i="7"/>
  <c r="U35" i="7"/>
  <c r="W35" i="7" s="1"/>
  <c r="V35" i="7"/>
  <c r="G36" i="7"/>
  <c r="U36" i="7"/>
  <c r="V36" i="7"/>
  <c r="B37" i="7"/>
  <c r="D37" i="7"/>
  <c r="E37" i="7"/>
  <c r="F37" i="7"/>
  <c r="G37" i="7"/>
  <c r="H37" i="7"/>
  <c r="Q38" i="12"/>
  <c r="O38" i="12"/>
  <c r="U37" i="7"/>
  <c r="V37" i="7"/>
  <c r="G38" i="7"/>
  <c r="U38" i="7"/>
  <c r="W38" i="7" s="1"/>
  <c r="V38" i="7"/>
  <c r="G39" i="7"/>
  <c r="U39" i="7"/>
  <c r="W39" i="7" s="1"/>
  <c r="V39" i="7"/>
  <c r="B40" i="7"/>
  <c r="D40" i="7"/>
  <c r="E40" i="7"/>
  <c r="F40" i="7"/>
  <c r="G40" i="7"/>
  <c r="H40" i="7"/>
  <c r="Q41" i="12"/>
  <c r="O41" i="12"/>
  <c r="U40" i="7"/>
  <c r="V40" i="7"/>
  <c r="G41" i="7"/>
  <c r="U41" i="7"/>
  <c r="W41" i="7" s="1"/>
  <c r="V41" i="7"/>
  <c r="G42" i="7"/>
  <c r="U42" i="7"/>
  <c r="W42" i="7" s="1"/>
  <c r="V42" i="7"/>
  <c r="B43" i="7"/>
  <c r="D43" i="7"/>
  <c r="E43" i="7"/>
  <c r="F43" i="7"/>
  <c r="G43" i="7"/>
  <c r="H43" i="7"/>
  <c r="Q44" i="12"/>
  <c r="O44" i="12"/>
  <c r="U43" i="7"/>
  <c r="V43" i="7"/>
  <c r="G44" i="7"/>
  <c r="U44" i="7"/>
  <c r="W44" i="7" s="1"/>
  <c r="V44" i="7"/>
  <c r="G45" i="7"/>
  <c r="U45" i="7"/>
  <c r="V45" i="7"/>
  <c r="B46" i="7"/>
  <c r="D46" i="7"/>
  <c r="E46" i="7"/>
  <c r="F46" i="7"/>
  <c r="G46" i="7"/>
  <c r="H46" i="7"/>
  <c r="Q47" i="12"/>
  <c r="O47" i="12"/>
  <c r="U46" i="7"/>
  <c r="V46" i="7"/>
  <c r="G47" i="7"/>
  <c r="U47" i="7"/>
  <c r="W47" i="7" s="1"/>
  <c r="V47" i="7"/>
  <c r="G48" i="7"/>
  <c r="U48" i="7"/>
  <c r="W48" i="7" s="1"/>
  <c r="V48" i="7"/>
  <c r="B49" i="7"/>
  <c r="D49" i="7"/>
  <c r="E49" i="7"/>
  <c r="F49" i="7"/>
  <c r="G49" i="7"/>
  <c r="H49" i="7"/>
  <c r="Q50" i="12"/>
  <c r="O50" i="12"/>
  <c r="U49" i="7"/>
  <c r="V49" i="7"/>
  <c r="G50" i="7"/>
  <c r="U50" i="7"/>
  <c r="W50" i="7" s="1"/>
  <c r="V50" i="7"/>
  <c r="G51" i="7"/>
  <c r="U51" i="7"/>
  <c r="V51" i="7"/>
  <c r="B52" i="7"/>
  <c r="D52" i="7"/>
  <c r="E52" i="7"/>
  <c r="F52" i="7"/>
  <c r="G52" i="7"/>
  <c r="H52" i="7"/>
  <c r="Q53" i="12"/>
  <c r="O53" i="12"/>
  <c r="U52" i="7"/>
  <c r="V52" i="7"/>
  <c r="G53" i="7"/>
  <c r="U53" i="7"/>
  <c r="W53" i="7" s="1"/>
  <c r="V53" i="7"/>
  <c r="G54" i="7"/>
  <c r="U54" i="7"/>
  <c r="V54" i="7"/>
  <c r="B55" i="7"/>
  <c r="D55" i="7"/>
  <c r="E55" i="7"/>
  <c r="F55" i="7"/>
  <c r="G55" i="7"/>
  <c r="H55" i="7"/>
  <c r="Q56" i="12"/>
  <c r="O56" i="12"/>
  <c r="U55" i="7"/>
  <c r="V55" i="7"/>
  <c r="G56" i="7"/>
  <c r="U56" i="7"/>
  <c r="W56" i="7" s="1"/>
  <c r="V56" i="7"/>
  <c r="G57" i="7"/>
  <c r="U57" i="7"/>
  <c r="V57" i="7"/>
  <c r="B58" i="7"/>
  <c r="D58" i="7"/>
  <c r="E58" i="7"/>
  <c r="F58" i="7"/>
  <c r="G58" i="7"/>
  <c r="H58" i="7"/>
  <c r="Q59" i="12"/>
  <c r="O59" i="12"/>
  <c r="U58" i="7"/>
  <c r="W58" i="7" s="1"/>
  <c r="V58" i="7"/>
  <c r="G59" i="7"/>
  <c r="U59" i="7"/>
  <c r="W59" i="7" s="1"/>
  <c r="V59" i="7"/>
  <c r="G60" i="7"/>
  <c r="U60" i="7"/>
  <c r="W60" i="7" s="1"/>
  <c r="V60" i="7"/>
  <c r="B61" i="7"/>
  <c r="D61" i="7"/>
  <c r="E61" i="7"/>
  <c r="F61" i="7"/>
  <c r="G61" i="7"/>
  <c r="H61" i="7"/>
  <c r="Q62" i="12"/>
  <c r="O62" i="12"/>
  <c r="U61" i="7"/>
  <c r="W61" i="7" s="1"/>
  <c r="V61" i="7"/>
  <c r="G62" i="7"/>
  <c r="U62" i="7"/>
  <c r="W62" i="7" s="1"/>
  <c r="V62" i="7"/>
  <c r="G63" i="7"/>
  <c r="U63" i="7"/>
  <c r="W63" i="7" s="1"/>
  <c r="V63" i="7"/>
  <c r="B64" i="7"/>
  <c r="D64" i="7"/>
  <c r="E64" i="7"/>
  <c r="F64" i="7"/>
  <c r="G64" i="7"/>
  <c r="H64" i="7"/>
  <c r="Q65" i="12"/>
  <c r="O65" i="12"/>
  <c r="U64" i="7"/>
  <c r="W64" i="7" s="1"/>
  <c r="V64" i="7"/>
  <c r="G65" i="7"/>
  <c r="U65" i="7"/>
  <c r="W65" i="7" s="1"/>
  <c r="V65" i="7"/>
  <c r="G66" i="7"/>
  <c r="U66" i="7"/>
  <c r="W66" i="7" s="1"/>
  <c r="V66" i="7"/>
  <c r="B67" i="7"/>
  <c r="D67" i="7"/>
  <c r="E67" i="7"/>
  <c r="F67" i="7"/>
  <c r="G67" i="7"/>
  <c r="H67" i="7"/>
  <c r="Q68" i="12"/>
  <c r="O68" i="12"/>
  <c r="U67" i="7"/>
  <c r="W67" i="7" s="1"/>
  <c r="V67" i="7"/>
  <c r="G68" i="7"/>
  <c r="U68" i="7"/>
  <c r="W68" i="7" s="1"/>
  <c r="V68" i="7"/>
  <c r="G69" i="7"/>
  <c r="U69" i="7"/>
  <c r="W69" i="7" s="1"/>
  <c r="V69" i="7"/>
  <c r="B70" i="7"/>
  <c r="D70" i="7"/>
  <c r="E70" i="7"/>
  <c r="F70" i="7"/>
  <c r="G70" i="7"/>
  <c r="H70" i="7"/>
  <c r="U70" i="7"/>
  <c r="W70" i="7" s="1"/>
  <c r="V70" i="7"/>
  <c r="G71" i="7"/>
  <c r="U71" i="7"/>
  <c r="W71" i="7" s="1"/>
  <c r="V71" i="7"/>
  <c r="G72" i="7"/>
  <c r="U72" i="7"/>
  <c r="W72" i="7" s="1"/>
  <c r="V72" i="7"/>
  <c r="B73" i="7"/>
  <c r="E73" i="7"/>
  <c r="F73" i="7"/>
  <c r="G73" i="7"/>
  <c r="H73" i="7"/>
  <c r="W73" i="7"/>
  <c r="V73" i="7"/>
  <c r="G74" i="7"/>
  <c r="U74" i="7"/>
  <c r="W74" i="7" s="1"/>
  <c r="V74" i="7"/>
  <c r="G75" i="7"/>
  <c r="U75" i="7"/>
  <c r="W75" i="7" s="1"/>
  <c r="V75" i="7"/>
  <c r="B67" i="8"/>
  <c r="D67" i="8"/>
  <c r="E67" i="8"/>
  <c r="F67" i="8"/>
  <c r="G67" i="8"/>
  <c r="H67" i="8"/>
  <c r="J67" i="8"/>
  <c r="G68" i="8"/>
  <c r="J68" i="8"/>
  <c r="G69" i="8"/>
  <c r="J69" i="8"/>
  <c r="B58" i="8"/>
  <c r="D58" i="8"/>
  <c r="E58" i="8"/>
  <c r="F58" i="8"/>
  <c r="G58" i="8"/>
  <c r="H58" i="8"/>
  <c r="J58" i="8"/>
  <c r="G59" i="8"/>
  <c r="J59" i="8"/>
  <c r="G60" i="8"/>
  <c r="J60" i="8"/>
  <c r="B61" i="8"/>
  <c r="D61" i="8"/>
  <c r="E61" i="8"/>
  <c r="F61" i="8"/>
  <c r="G61" i="8"/>
  <c r="H61" i="8"/>
  <c r="J61" i="8"/>
  <c r="G62" i="8"/>
  <c r="J62" i="8"/>
  <c r="G63" i="8"/>
  <c r="J63" i="8"/>
  <c r="B64" i="8"/>
  <c r="D64" i="8"/>
  <c r="E64" i="8"/>
  <c r="F64" i="8"/>
  <c r="G64" i="8"/>
  <c r="H64" i="8"/>
  <c r="J64" i="8"/>
  <c r="G65" i="8"/>
  <c r="J65" i="8"/>
  <c r="G66" i="8"/>
  <c r="J66" i="8"/>
  <c r="B46" i="8"/>
  <c r="D46" i="8"/>
  <c r="E46" i="8"/>
  <c r="F46" i="8"/>
  <c r="G46" i="8"/>
  <c r="H46" i="8"/>
  <c r="J46" i="8"/>
  <c r="G47" i="8"/>
  <c r="J47" i="8"/>
  <c r="G48" i="8"/>
  <c r="J48" i="8"/>
  <c r="B49" i="8"/>
  <c r="D49" i="8"/>
  <c r="E49" i="8"/>
  <c r="F49" i="8"/>
  <c r="G49" i="8"/>
  <c r="H49" i="8"/>
  <c r="J49" i="8"/>
  <c r="G50" i="8"/>
  <c r="J50" i="8"/>
  <c r="G51" i="8"/>
  <c r="J51" i="8"/>
  <c r="B52" i="8"/>
  <c r="D52" i="8"/>
  <c r="E52" i="8"/>
  <c r="F52" i="8"/>
  <c r="G52" i="8"/>
  <c r="H52" i="8"/>
  <c r="J52" i="8"/>
  <c r="G53" i="8"/>
  <c r="J53" i="8"/>
  <c r="G54" i="8"/>
  <c r="J54" i="8"/>
  <c r="B55" i="8"/>
  <c r="D55" i="8"/>
  <c r="E55" i="8"/>
  <c r="F55" i="8"/>
  <c r="G55" i="8"/>
  <c r="H55" i="8"/>
  <c r="J55" i="8"/>
  <c r="G56" i="8"/>
  <c r="J56" i="8"/>
  <c r="G57" i="8"/>
  <c r="J57" i="8"/>
  <c r="B34" i="8"/>
  <c r="D34" i="8"/>
  <c r="E34" i="8"/>
  <c r="F34" i="8"/>
  <c r="G34" i="8"/>
  <c r="H34" i="8"/>
  <c r="J34" i="8"/>
  <c r="G35" i="8"/>
  <c r="J35" i="8"/>
  <c r="G36" i="8"/>
  <c r="J36" i="8"/>
  <c r="B37" i="8"/>
  <c r="D37" i="8"/>
  <c r="E37" i="8"/>
  <c r="F37" i="8"/>
  <c r="G37" i="8"/>
  <c r="H37" i="8"/>
  <c r="J37" i="8"/>
  <c r="G38" i="8"/>
  <c r="J38" i="8"/>
  <c r="G39" i="8"/>
  <c r="J39" i="8"/>
  <c r="D40" i="8"/>
  <c r="E40" i="8"/>
  <c r="F40" i="8"/>
  <c r="G40" i="8"/>
  <c r="H40" i="8"/>
  <c r="J40" i="8"/>
  <c r="G41" i="8"/>
  <c r="J41" i="8"/>
  <c r="G42" i="8"/>
  <c r="J42" i="8"/>
  <c r="B43" i="8"/>
  <c r="D43" i="8"/>
  <c r="E43" i="8"/>
  <c r="F43" i="8"/>
  <c r="G43" i="8"/>
  <c r="H43" i="8"/>
  <c r="J43" i="8"/>
  <c r="G44" i="8"/>
  <c r="J44" i="8"/>
  <c r="G45" i="8"/>
  <c r="J45" i="8"/>
  <c r="B25" i="8"/>
  <c r="D25" i="8"/>
  <c r="E25" i="8"/>
  <c r="F25" i="8"/>
  <c r="G25" i="8"/>
  <c r="H25" i="8"/>
  <c r="J25" i="8"/>
  <c r="G26" i="8"/>
  <c r="J26" i="8"/>
  <c r="G27" i="8"/>
  <c r="J27" i="8"/>
  <c r="B28" i="8"/>
  <c r="D28" i="8"/>
  <c r="E28" i="8"/>
  <c r="F28" i="8"/>
  <c r="G28" i="8"/>
  <c r="H28" i="8"/>
  <c r="J28" i="8"/>
  <c r="G29" i="8"/>
  <c r="J29" i="8"/>
  <c r="G30" i="8"/>
  <c r="J30" i="8"/>
  <c r="B31" i="8"/>
  <c r="D31" i="8"/>
  <c r="E31" i="8"/>
  <c r="F31" i="8"/>
  <c r="G31" i="8"/>
  <c r="H31" i="8"/>
  <c r="J31" i="8"/>
  <c r="G32" i="8"/>
  <c r="J32" i="8"/>
  <c r="G33" i="8"/>
  <c r="J33" i="8"/>
  <c r="U13" i="7"/>
  <c r="U14" i="7"/>
  <c r="W14" i="7" s="1"/>
  <c r="U15" i="7"/>
  <c r="U16" i="7"/>
  <c r="W16" i="7" s="1"/>
  <c r="U17" i="7"/>
  <c r="U18" i="7"/>
  <c r="U19" i="7"/>
  <c r="W19" i="7" s="1"/>
  <c r="U20" i="7"/>
  <c r="W20" i="7" s="1"/>
  <c r="U21" i="7"/>
  <c r="U22" i="7"/>
  <c r="U23" i="7"/>
  <c r="U24" i="7"/>
  <c r="W24" i="7" s="1"/>
  <c r="M10" i="7"/>
  <c r="G11" i="7"/>
  <c r="G12" i="7"/>
  <c r="G13" i="7"/>
  <c r="G14" i="7"/>
  <c r="G15" i="7"/>
  <c r="G16" i="7"/>
  <c r="G17" i="7"/>
  <c r="G18" i="7"/>
  <c r="G19" i="7"/>
  <c r="G20" i="7"/>
  <c r="G21" i="7"/>
  <c r="G22" i="7"/>
  <c r="G23" i="7"/>
  <c r="G24" i="7"/>
  <c r="G10" i="7"/>
  <c r="G11" i="8"/>
  <c r="G12" i="8"/>
  <c r="G13" i="8"/>
  <c r="G14" i="8"/>
  <c r="G15" i="8"/>
  <c r="G16" i="8"/>
  <c r="G17" i="8"/>
  <c r="G18" i="8"/>
  <c r="G19" i="8"/>
  <c r="G20" i="8"/>
  <c r="G21" i="8"/>
  <c r="G22" i="8"/>
  <c r="G23" i="8"/>
  <c r="G24" i="8"/>
  <c r="G10" i="8"/>
  <c r="V13" i="7"/>
  <c r="V14" i="7"/>
  <c r="V15" i="7"/>
  <c r="V16" i="7"/>
  <c r="V17" i="7"/>
  <c r="V18" i="7"/>
  <c r="V19" i="7"/>
  <c r="V20" i="7"/>
  <c r="V21" i="7"/>
  <c r="V22" i="7"/>
  <c r="V23" i="7"/>
  <c r="V24" i="7"/>
  <c r="O17" i="12"/>
  <c r="O20" i="12"/>
  <c r="O23" i="12"/>
  <c r="Q17" i="12"/>
  <c r="Q20" i="12"/>
  <c r="Q23" i="12"/>
  <c r="D6" i="7"/>
  <c r="A6" i="7"/>
  <c r="B16" i="7"/>
  <c r="B19" i="7"/>
  <c r="B22" i="7"/>
  <c r="D13" i="7"/>
  <c r="D16" i="7"/>
  <c r="D19" i="7"/>
  <c r="D22" i="7"/>
  <c r="E13" i="7"/>
  <c r="E16" i="7"/>
  <c r="E19" i="7"/>
  <c r="E22" i="7"/>
  <c r="F13" i="7"/>
  <c r="F16" i="7"/>
  <c r="F19" i="7"/>
  <c r="F22" i="7"/>
  <c r="H13" i="7"/>
  <c r="H16" i="7"/>
  <c r="H19" i="7"/>
  <c r="H22" i="7"/>
  <c r="H10" i="7"/>
  <c r="F10" i="7"/>
  <c r="E10" i="7"/>
  <c r="J11" i="8"/>
  <c r="J12" i="8"/>
  <c r="J13" i="8"/>
  <c r="J14" i="8"/>
  <c r="J15" i="8"/>
  <c r="J16" i="8"/>
  <c r="J17" i="8"/>
  <c r="J18" i="8"/>
  <c r="J19" i="8"/>
  <c r="J20" i="8"/>
  <c r="J21" i="8"/>
  <c r="J22" i="8"/>
  <c r="J23" i="8"/>
  <c r="J24" i="8"/>
  <c r="J10" i="8"/>
  <c r="H13" i="8"/>
  <c r="H16" i="8"/>
  <c r="H19" i="8"/>
  <c r="H22" i="8"/>
  <c r="B16" i="8"/>
  <c r="D16" i="8"/>
  <c r="E16" i="8"/>
  <c r="F16" i="8"/>
  <c r="B19" i="8"/>
  <c r="D19" i="8"/>
  <c r="E19" i="8"/>
  <c r="F19" i="8"/>
  <c r="B22" i="8"/>
  <c r="D22" i="8"/>
  <c r="E22" i="8"/>
  <c r="F22" i="8"/>
  <c r="B13" i="8"/>
  <c r="D13" i="8"/>
  <c r="E13" i="8"/>
  <c r="F13" i="8"/>
  <c r="H10" i="8"/>
  <c r="F10" i="8"/>
  <c r="E10" i="8"/>
  <c r="D10" i="8"/>
  <c r="B10" i="8"/>
  <c r="F6" i="8"/>
  <c r="A6" i="8"/>
  <c r="R17" i="12" l="1"/>
  <c r="R74" i="12"/>
  <c r="R35" i="12"/>
  <c r="R29" i="12"/>
  <c r="R23" i="12"/>
  <c r="R20" i="12"/>
  <c r="R11" i="12"/>
  <c r="AS11" i="12" s="1"/>
  <c r="AT11" i="12" s="1"/>
  <c r="R10" i="7"/>
  <c r="W57" i="7"/>
  <c r="W55" i="7"/>
  <c r="W54" i="7"/>
  <c r="W51" i="7"/>
  <c r="W52" i="7"/>
  <c r="W49" i="7"/>
  <c r="W46" i="7"/>
  <c r="W45" i="7"/>
  <c r="W43" i="7"/>
  <c r="W40" i="7"/>
  <c r="W37" i="7"/>
  <c r="W36" i="7"/>
  <c r="W33" i="7"/>
  <c r="W34" i="7"/>
  <c r="W31" i="7"/>
  <c r="W30" i="7"/>
  <c r="W21" i="7"/>
  <c r="W28" i="7"/>
  <c r="W27" i="7"/>
  <c r="W17" i="7"/>
  <c r="W13" i="7"/>
  <c r="W25" i="7"/>
  <c r="W23" i="7"/>
  <c r="W15" i="7"/>
  <c r="W22" i="7"/>
  <c r="W18" i="7"/>
  <c r="W11" i="7"/>
  <c r="W10" i="7"/>
  <c r="AQ74" i="12"/>
  <c r="AQ17" i="12"/>
  <c r="R41" i="12"/>
  <c r="R71" i="12"/>
  <c r="R53" i="12"/>
  <c r="R62" i="12"/>
  <c r="R38" i="12"/>
  <c r="R65" i="12"/>
  <c r="R59" i="12"/>
  <c r="AQ23" i="12"/>
  <c r="AQ50" i="12"/>
  <c r="R68" i="12"/>
  <c r="R44" i="12"/>
  <c r="R56" i="12"/>
  <c r="AQ38" i="12"/>
  <c r="AQ65" i="12"/>
  <c r="AQ47" i="12"/>
  <c r="R32" i="12"/>
  <c r="AQ44" i="12"/>
  <c r="AQ29" i="12"/>
  <c r="AQ20" i="12"/>
  <c r="AQ56" i="12"/>
  <c r="AQ35" i="12"/>
  <c r="AQ62" i="12"/>
  <c r="R50" i="12"/>
  <c r="R26" i="12"/>
  <c r="AQ41" i="12"/>
  <c r="AQ32" i="12"/>
  <c r="AQ26" i="12"/>
  <c r="AQ68" i="12"/>
  <c r="AQ59" i="12"/>
  <c r="AQ53" i="12"/>
  <c r="AQ71" i="12"/>
  <c r="R47" i="12"/>
  <c r="I10" i="7" l="1"/>
  <c r="V50" i="12"/>
  <c r="V68" i="12"/>
  <c r="V71" i="12"/>
  <c r="AR35" i="12" l="1"/>
  <c r="R34" i="7" s="1"/>
  <c r="AR68" i="12"/>
  <c r="R67" i="7" s="1"/>
  <c r="AR71" i="12"/>
  <c r="R70" i="7" s="1"/>
  <c r="AR38" i="12"/>
  <c r="R37" i="7" s="1"/>
  <c r="AR14" i="12"/>
  <c r="R13" i="7" s="1"/>
  <c r="AR50" i="12"/>
  <c r="R49" i="7" s="1"/>
  <c r="AR29" i="12"/>
  <c r="R28" i="7" s="1"/>
  <c r="AR41" i="12"/>
  <c r="R40" i="7" s="1"/>
  <c r="AR47" i="12"/>
  <c r="R46" i="7" s="1"/>
  <c r="AR26" i="12"/>
  <c r="R25" i="7" s="1"/>
  <c r="AR17" i="12"/>
  <c r="R16" i="7" s="1"/>
  <c r="AR74" i="12"/>
  <c r="R73" i="7" s="1"/>
  <c r="AR56" i="12"/>
  <c r="R55" i="7" s="1"/>
  <c r="AR53" i="12"/>
  <c r="R52" i="7" s="1"/>
  <c r="AR23" i="12"/>
  <c r="R22" i="7" s="1"/>
  <c r="AR44" i="12"/>
  <c r="R43" i="7" s="1"/>
  <c r="AR20" i="12"/>
  <c r="R19" i="7" s="1"/>
  <c r="AR65" i="12"/>
  <c r="R64" i="7" s="1"/>
  <c r="AR62" i="12"/>
  <c r="R61" i="7" s="1"/>
  <c r="AR59" i="12"/>
  <c r="R58" i="7" s="1"/>
  <c r="AR32" i="12"/>
  <c r="R31" i="7" s="1"/>
  <c r="AS62" i="12"/>
  <c r="AT62" i="12" s="1"/>
  <c r="AS14" i="12"/>
  <c r="AT14" i="12" s="1"/>
  <c r="AS74" i="12"/>
  <c r="AT74" i="12" s="1"/>
  <c r="AS71" i="12"/>
  <c r="AT71" i="12" s="1"/>
  <c r="AS68" i="12"/>
  <c r="AT68" i="12" s="1"/>
  <c r="AS65" i="12"/>
  <c r="AT65" i="12" s="1"/>
  <c r="AS59" i="12"/>
  <c r="AT59" i="12" s="1"/>
  <c r="AS56" i="12"/>
  <c r="AT56" i="12" s="1"/>
  <c r="AS53" i="12"/>
  <c r="AT53" i="12" s="1"/>
  <c r="AS50" i="12"/>
  <c r="AT50" i="12" s="1"/>
  <c r="AS47" i="12"/>
  <c r="AT47" i="12" s="1"/>
  <c r="AS44" i="12"/>
  <c r="AT44" i="12" s="1"/>
  <c r="AS41" i="12"/>
  <c r="AT41" i="12" s="1"/>
  <c r="AS38" i="12"/>
  <c r="AT38" i="12" s="1"/>
  <c r="AS35" i="12"/>
  <c r="AT35" i="12" s="1"/>
  <c r="AS32" i="12"/>
  <c r="AT32" i="12" s="1"/>
  <c r="AS29" i="12"/>
  <c r="AT29" i="12" s="1"/>
  <c r="AS26" i="12"/>
  <c r="AT26" i="12" s="1"/>
  <c r="AS23" i="12"/>
  <c r="AT23" i="12" s="1"/>
  <c r="AS20" i="12"/>
  <c r="AT20" i="12" s="1"/>
  <c r="AS17" i="12"/>
  <c r="AT17" i="12" s="1"/>
  <c r="I10" i="8"/>
  <c r="K10" i="8" s="1"/>
  <c r="I46" i="7" l="1"/>
  <c r="I73" i="7"/>
  <c r="I49" i="7"/>
  <c r="I13" i="8"/>
  <c r="K13" i="8" s="1"/>
  <c r="I28" i="8"/>
  <c r="K28" i="8" s="1"/>
  <c r="I52" i="8"/>
  <c r="K52" i="8" s="1"/>
  <c r="I61" i="8"/>
  <c r="K61" i="8" s="1"/>
  <c r="I25" i="8"/>
  <c r="K25" i="8" s="1"/>
  <c r="I31" i="8"/>
  <c r="K31" i="8" s="1"/>
  <c r="I55" i="8"/>
  <c r="K55" i="8" s="1"/>
  <c r="I34" i="7"/>
  <c r="I58" i="7"/>
  <c r="I22" i="8"/>
  <c r="K22" i="8" s="1"/>
  <c r="I37" i="8"/>
  <c r="K37" i="8" s="1"/>
  <c r="I64" i="7"/>
  <c r="I67" i="8"/>
  <c r="K67" i="8" s="1"/>
  <c r="I40" i="7"/>
  <c r="I19" i="8"/>
  <c r="K19" i="8" s="1"/>
  <c r="I43" i="8"/>
  <c r="K43" i="8" s="1"/>
  <c r="I70" i="8"/>
  <c r="K70" i="8" s="1"/>
  <c r="I16" i="7"/>
  <c r="I49" i="8"/>
  <c r="K49" i="8" s="1"/>
  <c r="I46" i="8"/>
  <c r="K46" i="8" s="1"/>
  <c r="I34" i="8"/>
  <c r="K34" i="8" s="1"/>
  <c r="I28" i="7"/>
  <c r="I52" i="7"/>
  <c r="I31" i="7"/>
  <c r="I73" i="8"/>
  <c r="K73" i="8" s="1"/>
  <c r="I55" i="7"/>
  <c r="I64" i="8" l="1"/>
  <c r="K64" i="8" s="1"/>
  <c r="I61" i="7"/>
  <c r="I22" i="7"/>
  <c r="I70" i="7"/>
  <c r="I67" i="7"/>
  <c r="I58" i="8"/>
  <c r="K58" i="8" s="1"/>
  <c r="I25" i="7"/>
  <c r="I13" i="7"/>
  <c r="I40" i="8"/>
  <c r="K40" i="8" s="1"/>
  <c r="I19" i="7"/>
  <c r="I43" i="7"/>
  <c r="I37" i="7"/>
  <c r="I16" i="8"/>
  <c r="K16" i="8" s="1"/>
</calcChain>
</file>

<file path=xl/sharedStrings.xml><?xml version="1.0" encoding="utf-8"?>
<sst xmlns="http://schemas.openxmlformats.org/spreadsheetml/2006/main" count="1435" uniqueCount="708">
  <si>
    <t>DESCRIPCIÓN</t>
  </si>
  <si>
    <t>POSIBLES CONSECUENCIAS</t>
  </si>
  <si>
    <t>TRATAMIENTO</t>
  </si>
  <si>
    <t>RESPONSABLE (S) EN EL PROCESO</t>
  </si>
  <si>
    <t>RIESGO</t>
  </si>
  <si>
    <t xml:space="preserve">PROBABILIDAD </t>
  </si>
  <si>
    <t xml:space="preserve">IMPACTO </t>
  </si>
  <si>
    <t>FECHA DE ACTUALIZACIÓN</t>
  </si>
  <si>
    <t>FECHA DE SEGUIMIENTO</t>
  </si>
  <si>
    <t>ACCIÓN DURANTE (Contingencia)</t>
  </si>
  <si>
    <t>ACCIÓN DESPUÉS (Recuperación)</t>
  </si>
  <si>
    <t>LISTAS DESPLEGABLES</t>
  </si>
  <si>
    <t>Estado de los controles:</t>
  </si>
  <si>
    <t xml:space="preserve"> No existen</t>
  </si>
  <si>
    <t xml:space="preserve"> No efectivos y no documentados</t>
  </si>
  <si>
    <t xml:space="preserve"> No Efectivos y documentados  </t>
  </si>
  <si>
    <t xml:space="preserve">  Efectivos y no documentados</t>
  </si>
  <si>
    <t xml:space="preserve"> Efectivos y documentados</t>
  </si>
  <si>
    <t xml:space="preserve"> Documentados, Efectivos y aplicados</t>
  </si>
  <si>
    <t>SITUACIÓN DEL RIESGO LUEGO DE SEGUIMIENTO</t>
  </si>
  <si>
    <t>ETAPA 1</t>
  </si>
  <si>
    <t>FACTORES DE RIESGO INTERNOS:</t>
  </si>
  <si>
    <t>Identificación del Riesgo</t>
  </si>
  <si>
    <t>ETAPA 2</t>
  </si>
  <si>
    <t>Análisis del Riesgo</t>
  </si>
  <si>
    <t>PROBABILIDAD</t>
  </si>
  <si>
    <t>IMPACTO</t>
  </si>
  <si>
    <t>ETAPA 3</t>
  </si>
  <si>
    <t>ETAPA 4</t>
  </si>
  <si>
    <t>Tratamiento del Riesgo:</t>
  </si>
  <si>
    <t>Manejo del Riesgo</t>
  </si>
  <si>
    <t xml:space="preserve">CAUSA </t>
  </si>
  <si>
    <t>CONSECUENCIA</t>
  </si>
  <si>
    <t>INDICADOR DE RIESGO</t>
  </si>
  <si>
    <t>Talento Humano</t>
  </si>
  <si>
    <t>Sistemas de Información</t>
  </si>
  <si>
    <t>Recursos Financieros</t>
  </si>
  <si>
    <t>Procedimientos y reglamentación</t>
  </si>
  <si>
    <t>Infraestructura</t>
  </si>
  <si>
    <t>Socioculturales</t>
  </si>
  <si>
    <t>Orden Público</t>
  </si>
  <si>
    <t>Legales y Normativos</t>
  </si>
  <si>
    <t>Tecnológicos</t>
  </si>
  <si>
    <t>Esta matriz de priorización no tiene en cuenta los controles asociados a la prevención o mitigación del riesgo</t>
  </si>
  <si>
    <t>Evitar
Reducir
Transferir
Compartir</t>
  </si>
  <si>
    <t>Reducir
Transferir
Compartir</t>
  </si>
  <si>
    <t>Asumir</t>
  </si>
  <si>
    <t>Valoración
del Riesgo</t>
  </si>
  <si>
    <t>OPCIÓN DE TRATAMIENTO</t>
  </si>
  <si>
    <t>ACCIONES A TOMAR</t>
  </si>
  <si>
    <t>El riesgo se mide de acuerdo al impacto y la probabilidad para ubicarlo en la matriz de priorización inicial</t>
  </si>
  <si>
    <t>NIVEL
EXPOSICIÓN 
RIESGO</t>
  </si>
  <si>
    <t>MAPA DE RIESGOS</t>
  </si>
  <si>
    <t>FECHA ACTUALIZACIÓN</t>
  </si>
  <si>
    <t>No</t>
  </si>
  <si>
    <t>No.</t>
  </si>
  <si>
    <t>CAUSA</t>
  </si>
  <si>
    <t>PLAN DE MITIGACIÓN PARA EL MAPA DE RIESGOS</t>
  </si>
  <si>
    <t>CONTROLES</t>
  </si>
  <si>
    <t>INDICADOR DEL RIESGO</t>
  </si>
  <si>
    <t>Periodicidad</t>
  </si>
  <si>
    <t>SEGUIMIENTO AL MAPA DE RIESGOS</t>
  </si>
  <si>
    <t>Seguimiento al Mapa de riesgos</t>
  </si>
  <si>
    <t>Nombre</t>
  </si>
  <si>
    <t>Medición</t>
  </si>
  <si>
    <t>SGC-FOR-011-01</t>
  </si>
  <si>
    <t>Código</t>
  </si>
  <si>
    <t xml:space="preserve">INSTRUCTIVO METODOLOGÍA ADMINISTRACIÓN DE RIESGOS </t>
  </si>
  <si>
    <t>SISTEMA DE GESTIÓN DE CALIDAD</t>
  </si>
  <si>
    <t>TIPO</t>
  </si>
  <si>
    <t>ACCIÓN</t>
  </si>
  <si>
    <t>CLASE</t>
  </si>
  <si>
    <t>VALORACIÓN</t>
  </si>
  <si>
    <t>NIVEL DE EXPOSICIÓN AL RIESGO</t>
  </si>
  <si>
    <t>Se debe realizar seguimiento a los riesgos con el fin de verificar su impacto, probabilidad y la valoración de los controles.</t>
  </si>
  <si>
    <t>IDENTIFICACIÓN DEL RIESGO</t>
  </si>
  <si>
    <t>IDENTIFICACIÓN</t>
  </si>
  <si>
    <t>ANÁLISIS</t>
  </si>
  <si>
    <t>MANEJO</t>
  </si>
  <si>
    <t>Se debe formular un indicador que permita monitorear el comportamiento del riesgo respecto al tratamiento y  las acciones emprendidas.</t>
  </si>
  <si>
    <t>Indicador de Monitoreo de Riesgo</t>
  </si>
  <si>
    <t>Calificación del Control</t>
  </si>
  <si>
    <t>Caracterice el riesgo de acuerdo a los conceptos siguientes:</t>
  </si>
  <si>
    <t>Establezca el contexto de su proceso (usuario de metodología) en la Universidad y con el entorno de acuerdo a los siguientes factores generadores de riesgo:</t>
  </si>
  <si>
    <t>Los factores de riesgo le ayudaran a determinar las causas que originan el riesgo, para ello podrá utilizar el diagrama causa - efecto</t>
  </si>
  <si>
    <t>Control</t>
  </si>
  <si>
    <t>- Recursos asignados
- Relación costo - beneficio
- Planes de contingencia que se hayan formulado previamente o actividades que el proceso ha establecido con anterioridad.</t>
  </si>
  <si>
    <t>LEVE</t>
  </si>
  <si>
    <t>MODERADO</t>
  </si>
  <si>
    <t>GRAVE</t>
  </si>
  <si>
    <t>ASUMIR</t>
  </si>
  <si>
    <t>REDUCIR</t>
  </si>
  <si>
    <t>EVITAR</t>
  </si>
  <si>
    <t>COMPARTIR</t>
  </si>
  <si>
    <t>TRANSFERIR</t>
  </si>
  <si>
    <t>PLAN DE CONTINGENCIA</t>
  </si>
  <si>
    <r>
      <t>Riesgo</t>
    </r>
    <r>
      <rPr>
        <sz val="8"/>
        <rFont val="Calibri"/>
        <family val="2"/>
        <scheme val="minor"/>
      </rPr>
      <t xml:space="preserve">: Posibilidad de que ocurra un acontecimiento que impacte el alcance de los objetivos y resultados de la Institución </t>
    </r>
  </si>
  <si>
    <r>
      <t>Descripción</t>
    </r>
    <r>
      <rPr>
        <sz val="8"/>
        <rFont val="Calibri"/>
        <family val="2"/>
        <scheme val="minor"/>
      </rPr>
      <t>: se refiere a las características generales o las formas en que se observa o manifiesta el riesgo identificado.</t>
    </r>
  </si>
  <si>
    <r>
      <t>Consecuencias</t>
    </r>
    <r>
      <rPr>
        <sz val="8"/>
        <rFont val="Calibri"/>
        <family val="2"/>
        <scheme val="minor"/>
      </rPr>
      <t>: corresponde a los efectos ocasionados por el riesgo.</t>
    </r>
  </si>
  <si>
    <r>
      <t xml:space="preserve">Causas:  </t>
    </r>
    <r>
      <rPr>
        <sz val="8"/>
        <rFont val="Calibri"/>
        <family val="2"/>
        <scheme val="minor"/>
      </rPr>
      <t>Es lo que origina el riesgo, son el punto de partida para el planteamiento de acciones preventivas. Las causas se deben establecer a partir de los factores internos y externos que se establecieron en el contexto. Para determinar las causas se podrá utilizar el diagrama causa - efecto.</t>
    </r>
  </si>
  <si>
    <r>
      <t xml:space="preserve">PROBABILIDAD: </t>
    </r>
    <r>
      <rPr>
        <sz val="8"/>
        <rFont val="Calibri"/>
        <family val="2"/>
        <scheme val="minor"/>
      </rPr>
      <t>Frecuencia que podría presentar el riesgo.</t>
    </r>
  </si>
  <si>
    <r>
      <t xml:space="preserve">Control: </t>
    </r>
    <r>
      <rPr>
        <sz val="8"/>
        <rFont val="Calibri"/>
        <family val="2"/>
        <scheme val="minor"/>
      </rPr>
      <t>Es toda acción que tiende a prevenir o mitigar los riesgos, significa analizar el desempeño de los procesos, evidenciando posibles desviaciones frente al resultado esperado. Los controles proporcionan un modelo operacional de seguridad razonable en el logro de los objetivos. Tipos:</t>
    </r>
  </si>
  <si>
    <r>
      <t xml:space="preserve">Acciones Preventivas
</t>
    </r>
    <r>
      <rPr>
        <sz val="8"/>
        <rFont val="Calibri"/>
        <family val="2"/>
        <scheme val="minor"/>
      </rPr>
      <t>Se deberá tener en cuenta:</t>
    </r>
  </si>
  <si>
    <r>
      <t>o</t>
    </r>
    <r>
      <rPr>
        <sz val="7"/>
        <rFont val="Calibri"/>
        <family val="2"/>
        <scheme val="minor"/>
      </rPr>
      <t xml:space="preserve"> </t>
    </r>
    <r>
      <rPr>
        <sz val="8"/>
        <rFont val="Calibri"/>
        <family val="2"/>
        <scheme val="minor"/>
      </rPr>
      <t>Evitar: Implementar acciones direccionadas a prevenir la materialización del riesgo
o Reducir: Implementar acciones orientadas a disminuir la probabilidad y el impacto del riesgo
o Transferir:  Implementar acciones que permitan traspasar las pérdidas a una entidad externa.
o Compartir: Implementar acciones que permitan la cooperación entre los procesos.
o Asumir: Aceptar el riesgo</t>
    </r>
  </si>
  <si>
    <r>
      <t xml:space="preserve">Plan de Mitigación
</t>
    </r>
    <r>
      <rPr>
        <sz val="8"/>
        <rFont val="Calibri"/>
        <family val="2"/>
        <scheme val="minor"/>
      </rPr>
      <t>Se deberá tener en cuenta:</t>
    </r>
  </si>
  <si>
    <t>MEDIA</t>
  </si>
  <si>
    <t>Operacional</t>
  </si>
  <si>
    <t>TABLA 1. ANÁLISIS DE IMPACTO</t>
  </si>
  <si>
    <t>Estratégico</t>
  </si>
  <si>
    <t>Imagen</t>
  </si>
  <si>
    <t>Financiero</t>
  </si>
  <si>
    <t>Contable</t>
  </si>
  <si>
    <t>Cumplimiento</t>
  </si>
  <si>
    <t>Tecnología</t>
  </si>
  <si>
    <t>Información</t>
  </si>
  <si>
    <t>Ambiental</t>
  </si>
  <si>
    <t>Derechos Humanos</t>
  </si>
  <si>
    <t>Se asocia con la forma en que se administra la Universidad, se enfocan en asuntos globales relacionados con la misión y el cumplimiento de los objetivos del PDI, la clara definición de políticas, diseño y conceptualización de la entidad por parte de la alta Dirección. – Se contemplan en el Mapa de Riesgos de Contexto Estratégico-</t>
  </si>
  <si>
    <t>Comprende los riesgos relacionados tanto con la parte operativa como con la técnica de la Universidad, incluye riesgos provenientes de los procesos y procedimientos internos, estructura de la entidad y administración de bienes.</t>
  </si>
  <si>
    <t>Se relacionan con la elaboración de los estados financieros para que cumplan con los principios de confiabilidad, relevancia y comprensibilidad. Así como el uso para para la toma de decisiones</t>
  </si>
  <si>
    <t>Se asocian con la capacidad para cumplir con los requisitos legales, normativos y contractuales que inciden en la Universidad</t>
  </si>
  <si>
    <t>Se asocian con la infraestructura tecnológica e informática (hardware y Software) que soportan las operaciones de la Universidad</t>
  </si>
  <si>
    <t xml:space="preserve">Se refieren a la salvaguarda de la información con los que cuenta la Universidad
</t>
  </si>
  <si>
    <t>Están relacionados con el cumplimiento de los principios y valores, la aplicación de políticas y conductas éticas que garanticen que no se presente el uso indebido del poder, recursos o información en beneficio particular</t>
  </si>
  <si>
    <t>Se asocia con los aspectos que generan impactos ambientales</t>
  </si>
  <si>
    <t>Se relacionan con la vulneración de los DDHH en el ámbito de influencia de la Universidad.</t>
  </si>
  <si>
    <t xml:space="preserve">ALTA </t>
  </si>
  <si>
    <t>Afecta la imagen a Nivel Nacional y/o Internacional</t>
  </si>
  <si>
    <t>BAJA</t>
  </si>
  <si>
    <t>Afecta la imagen a Nivel institucional</t>
  </si>
  <si>
    <t>N/A</t>
  </si>
  <si>
    <t>No existe afectación a los DDHH, pero se presenta una situación que podría desencadenar la vulneración</t>
  </si>
  <si>
    <t>TABLA 2. ANÁLISIS DE PROBABILIDAD</t>
  </si>
  <si>
    <t>Tipo de 
riesgo</t>
  </si>
  <si>
    <t>Probabilidad</t>
  </si>
  <si>
    <t>Nivel</t>
  </si>
  <si>
    <t xml:space="preserve"> 5 o más veces en la vigencia</t>
  </si>
  <si>
    <t>3 a 4 veces en la vigencia</t>
  </si>
  <si>
    <t>Menos de 3 veces en la vigencia</t>
  </si>
  <si>
    <t xml:space="preserve">       Impacto </t>
  </si>
  <si>
    <t>ALTO</t>
  </si>
  <si>
    <t>MEDIO</t>
  </si>
  <si>
    <t>BAJO</t>
  </si>
  <si>
    <t>Corrupción</t>
  </si>
  <si>
    <t>MEDIO ALTO</t>
  </si>
  <si>
    <t>MEDIO BAJO</t>
  </si>
  <si>
    <t>Derechos_Humanos</t>
  </si>
  <si>
    <t>Seguridad_y_Salud_en_el_trabajo</t>
  </si>
  <si>
    <t>Tecnológico</t>
  </si>
  <si>
    <t>ALTA</t>
  </si>
  <si>
    <t>MEDIO ALTA</t>
  </si>
  <si>
    <t>MEDIO BAJA</t>
  </si>
  <si>
    <t xml:space="preserve">LEVE </t>
  </si>
  <si>
    <t>PROCESOS</t>
  </si>
  <si>
    <t>DOCENCIA</t>
  </si>
  <si>
    <t>INTERNACIONALIZACIÓN</t>
  </si>
  <si>
    <t>EGRESADOS</t>
  </si>
  <si>
    <t>MAPA</t>
  </si>
  <si>
    <t>PDI</t>
  </si>
  <si>
    <t>TIPO DE MAPA</t>
  </si>
  <si>
    <t>FERNANDO NOREÑA JARAMILLO</t>
  </si>
  <si>
    <t>UNIDAD</t>
  </si>
  <si>
    <t>RECTORÍA</t>
  </si>
  <si>
    <t>JURIDICA</t>
  </si>
  <si>
    <t>PLANEACIÓN</t>
  </si>
  <si>
    <t>BIENESTAR_INSTITUCIONAL</t>
  </si>
  <si>
    <t>ADMINISTRACIÓN_INSTITUCIONAL</t>
  </si>
  <si>
    <t>DIRECCIONAMIENTO_INSTITUCIONAL</t>
  </si>
  <si>
    <t>INVESTIGACIÓN_E_INNOVACIÓN</t>
  </si>
  <si>
    <t>CONTROL_SEGUIMIENTO</t>
  </si>
  <si>
    <t>ASEGURAMIENTO_DE_LA_CALIDAD_INSTITUCIONAL</t>
  </si>
  <si>
    <t>EXTENSIÓN_PROYECCIÓN_SOCIAL</t>
  </si>
  <si>
    <t>LUIS FERNANDO GAVIRIA TRUJILLO</t>
  </si>
  <si>
    <t>LUZ SOCORRO LEONTES LENNIS</t>
  </si>
  <si>
    <t>MARIA TERESA VELEZ ANGEL</t>
  </si>
  <si>
    <t>LILIANA ARDILA GOMEZ</t>
  </si>
  <si>
    <t>DIANA PATRICIA JURADO RAMIREZ</t>
  </si>
  <si>
    <t>SANDRA YAMILE CALVO CATAÑO</t>
  </si>
  <si>
    <t>OSWALDO AGUDELO  GONZALEZ</t>
  </si>
  <si>
    <t>MARGARITA MARIA FAJARDO TORRES</t>
  </si>
  <si>
    <t>WILSON ARENAS VALENCIA</t>
  </si>
  <si>
    <t>ENIS PAOLA GARCIA GARCIA</t>
  </si>
  <si>
    <t>CONTROL_INTERNO_DISCIPLINARIO</t>
  </si>
  <si>
    <t>RELACIONES_INTERNACIONALES</t>
  </si>
  <si>
    <t>SECRETARIA_GENERAL</t>
  </si>
  <si>
    <t>VICERRECTORÍA_ACADÉMICA</t>
  </si>
  <si>
    <t>GESTIÓN_FINANCIERA</t>
  </si>
  <si>
    <t>GESTIÓN_DE_SERVICIOS_INSTITUCIONALES</t>
  </si>
  <si>
    <t>CONTROL_INTERNO</t>
  </si>
  <si>
    <t>BIBLIOTECA_E_INFORMACIÓN_CIENTIFICA</t>
  </si>
  <si>
    <t>FACULTAD_CIENCIAS_DE_LA_SALUD</t>
  </si>
  <si>
    <t>FACULTAD_INGENIERÍAS</t>
  </si>
  <si>
    <t>FACULTAD_INGENIERÍA_MECÁNICA</t>
  </si>
  <si>
    <t>FACULTAD_TECNOLOGÍA</t>
  </si>
  <si>
    <t>FACULTAD_CIENCIAS_AMBIENTALES</t>
  </si>
  <si>
    <t>FACULTAD_CIENCIAS_BÁSICAS</t>
  </si>
  <si>
    <t>FACULTAD_CIENCIAS_DE_LA_EDUCACIÓN</t>
  </si>
  <si>
    <t>FACULTAD_CIENCIAS_AGRARIAS_AGROINDUSTRIA</t>
  </si>
  <si>
    <t>FACULTAD_BELLAS_ARTES_HUMANIDADES</t>
  </si>
  <si>
    <t>Orientar el desarrollo de la Universidad mediante el direccionamiento estratégico y visión compartida de la comunidad universitaria, a fin de lograr los objetivos misionales.</t>
  </si>
  <si>
    <t>Promover la calidad educativa de la Institución, mediante la administración de los programas de formación que ofrece la universidad en sus diferentes niveles, con el fin de permitir al egresado desempeñarse con idoneidad, ética y compromiso social.</t>
  </si>
  <si>
    <t>Fomentar y fortalecer las actividades de investigación e innovación en las actividades académicas y de extensión de la Institución, apoyando los grupos y semilleros de investigación los cuales contribuyen al crecimiento de las capacidades científicas y tecnológicas del País.</t>
  </si>
  <si>
    <t>Promover y facilitar la interacción con la sociedad contribuyendo a la satisfacción de sus demandas, mediante servicios especializados, programas de educación continuada y de proyección social.</t>
  </si>
  <si>
    <t>Administrar y ejecutar los recursos de la institución generando en los procesos mayor eficiencia y eficacia para dar una respuesta oportuna a los servicios demandados en el cumplimiento de las funciones misionales.</t>
  </si>
  <si>
    <t>Promover el bienestar de la comunidad universitaria, contribuyendo al desarrollo humano, social e intercultural de sus integrantes, en concordancia con la misión Institucional.</t>
  </si>
  <si>
    <t>Transformar y fortalecer las funciones de investigación, docencia, extensión y proyección social para su articulación en un ambiente multicultural y globalizado, con excelencia académica.</t>
  </si>
  <si>
    <t>Ejercer la evaluación y control sobre el desarrollo del quehacer institucional, de forma preventiva y correctiva, vigilando el cumplimiento de las disposiciones establecidas por la Ley y la Universidad.</t>
  </si>
  <si>
    <t>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t>
  </si>
  <si>
    <t>CALIFICACIÓN DEL RIESGO INHERENTE</t>
  </si>
  <si>
    <t>CASI SEGURO</t>
  </si>
  <si>
    <t>PROBABLE</t>
  </si>
  <si>
    <t>MEDIA-ALTA</t>
  </si>
  <si>
    <t>POSIBLE</t>
  </si>
  <si>
    <t>IMPROBABLE</t>
  </si>
  <si>
    <t>MEDIA-BAJA</t>
  </si>
  <si>
    <t>RARO</t>
  </si>
  <si>
    <t>MEDIO-BAJO</t>
  </si>
  <si>
    <t>MEDIO-ALTO</t>
  </si>
  <si>
    <t>INSIGNIFICANTE</t>
  </si>
  <si>
    <t>MENOR</t>
  </si>
  <si>
    <t>MAYOR</t>
  </si>
  <si>
    <t>CATASTROFICO</t>
  </si>
  <si>
    <r>
      <t>5. ALTA</t>
    </r>
    <r>
      <rPr>
        <sz val="8"/>
        <rFont val="Calibri"/>
        <family val="2"/>
        <scheme val="minor"/>
      </rPr>
      <t>:  Cuando su ocurrencia es casi segura</t>
    </r>
  </si>
  <si>
    <r>
      <t>4. MEDIA ALTA</t>
    </r>
    <r>
      <rPr>
        <sz val="8"/>
        <rFont val="Calibri"/>
        <family val="2"/>
        <scheme val="minor"/>
      </rPr>
      <t>:  Cuando su ocurrencia es probable</t>
    </r>
  </si>
  <si>
    <r>
      <t>1. BAJA</t>
    </r>
    <r>
      <rPr>
        <sz val="8"/>
        <rFont val="Calibri"/>
        <family val="2"/>
        <scheme val="minor"/>
      </rPr>
      <t>:  Cuando es rado que se presente o no se ha presentado</t>
    </r>
  </si>
  <si>
    <r>
      <t>5. ALTO</t>
    </r>
    <r>
      <rPr>
        <sz val="8"/>
        <rFont val="Calibri"/>
        <family val="2"/>
        <scheme val="minor"/>
      </rPr>
      <t>: Cuando las consecuencias del riesgo son catastroficas para la Universidad</t>
    </r>
  </si>
  <si>
    <r>
      <t>3. MEDIA</t>
    </r>
    <r>
      <rPr>
        <sz val="8"/>
        <rFont val="Calibri"/>
        <family val="2"/>
        <scheme val="minor"/>
      </rPr>
      <t>: Cuando su ocurrencia es posible</t>
    </r>
  </si>
  <si>
    <r>
      <t>2. MEDIO BAJA</t>
    </r>
    <r>
      <rPr>
        <sz val="8"/>
        <rFont val="Calibri"/>
        <family val="2"/>
        <scheme val="minor"/>
      </rPr>
      <t>:  Cuando su ocurrencia es improbable</t>
    </r>
  </si>
  <si>
    <r>
      <t>4. MEDIO  ALTO</t>
    </r>
    <r>
      <rPr>
        <sz val="8"/>
        <rFont val="Calibri"/>
        <family val="2"/>
        <scheme val="minor"/>
      </rPr>
      <t>: Cuando las consecuencias del riesgo son mayores para la Universidad</t>
    </r>
  </si>
  <si>
    <r>
      <t>3. MEDIO</t>
    </r>
    <r>
      <rPr>
        <sz val="8"/>
        <rFont val="Calibri"/>
        <family val="2"/>
        <scheme val="minor"/>
      </rPr>
      <t>: Cuando las consecuencias del riesgo son moderadas para la Universidad</t>
    </r>
  </si>
  <si>
    <r>
      <t>2. MEDIO BAJO</t>
    </r>
    <r>
      <rPr>
        <sz val="8"/>
        <rFont val="Calibri"/>
        <family val="2"/>
        <scheme val="minor"/>
      </rPr>
      <t>: Cuando las consecuencias del riesgo son tienen menor impacto.</t>
    </r>
  </si>
  <si>
    <r>
      <t>1. BAJO</t>
    </r>
    <r>
      <rPr>
        <sz val="8"/>
        <rFont val="Calibri"/>
        <family val="2"/>
        <scheme val="minor"/>
      </rPr>
      <t>: Cuando las consecuencias del riesgo son insignificantes .</t>
    </r>
  </si>
  <si>
    <t>FACTORES EXTERNOS</t>
  </si>
  <si>
    <t>Tecnologías</t>
  </si>
  <si>
    <t>Procesos de Comunicación</t>
  </si>
  <si>
    <t>Seguridad y Salud en el trabajo</t>
  </si>
  <si>
    <t>Se relacionan con el manejo de los recursos monetarios  respecto al presupuesto de la Universidad</t>
  </si>
  <si>
    <t>Afecta la imagen a Nivel Regional</t>
  </si>
  <si>
    <t xml:space="preserve"> Ocasiona faltas gravísimas o faltas graves</t>
  </si>
  <si>
    <t>Afecta la imagen a Nivel  local</t>
  </si>
  <si>
    <t>Genera impactos ambientales que afectan a más de una zona  de la Institución</t>
  </si>
  <si>
    <t>Genera impactos ambientales que afectan a una zona determinada de la Institución</t>
  </si>
  <si>
    <t>Afecta la imagen a Nivel unidad organizacional.</t>
  </si>
  <si>
    <t>Se ha presentado más de una vez en el último el año.</t>
  </si>
  <si>
    <t>Se presenta una vez en el último año.</t>
  </si>
  <si>
    <t>Se presentó una vez en los últimos 2 años</t>
  </si>
  <si>
    <t>menos de 1 en la vigencia</t>
  </si>
  <si>
    <t>Se presentó una vez en los últimos tres 3 años</t>
  </si>
  <si>
    <t>No se ha presentado</t>
  </si>
  <si>
    <t>No se ha presentado en los últimos 5 años</t>
  </si>
  <si>
    <t>No se ha presentado en los últimos 3 años</t>
  </si>
  <si>
    <t>FRANCISCO ANTORIO URIBE GOMEZ</t>
  </si>
  <si>
    <t>ORLANDO CAÑAS MORENO</t>
  </si>
  <si>
    <t>JHONNIERS GUERRERO ERAZO</t>
  </si>
  <si>
    <t>JAIRO ORDILIO TORRES MORENO</t>
  </si>
  <si>
    <t>YETSIKA NATALIA VILLA MONTES</t>
  </si>
  <si>
    <t>CARLOS HUMBERTO MONTOYA NAVARRETE</t>
  </si>
  <si>
    <t>LABORATORIO_GENÉTICA_MÉDICA</t>
  </si>
  <si>
    <t>LABORATORIO_AGUAS_ALIMENTOS</t>
  </si>
  <si>
    <t xml:space="preserve">LABORATORIO_ENSAYOS_NO_DESTRUCTIVOS_DESTRUCTIVOS </t>
  </si>
  <si>
    <t>LABORATORIO_ENSAYOS_PARA_EQUIPO_DE_AIRE_ACONDICIONADO</t>
  </si>
  <si>
    <t>LABORATORIO_DE_METROOLOGIA_DE_VARIABLES_ELECTRICAS</t>
  </si>
  <si>
    <t>MARCELA BOTERO ARBELAEZ</t>
  </si>
  <si>
    <t>JOSE LUIS TRISTANCHO REYES</t>
  </si>
  <si>
    <t>ALVARO HERNAN RESTREPO VICTORIA</t>
  </si>
  <si>
    <t>ORGANISMO_CERTIFICADOR_DE_SISTEMAS_DE_GESTIÓN_QLCT</t>
  </si>
  <si>
    <t>DIEGO PAREDES CUERVO</t>
  </si>
  <si>
    <t>LABORATORIO_QUÍMICA_AMBIENTAL</t>
  </si>
  <si>
    <t>GRUPO_INVESTIGACIÓN_AGUAS_SANEAMIENTO</t>
  </si>
  <si>
    <t>TIPO FACTOR</t>
  </si>
  <si>
    <t>FACTOR</t>
  </si>
  <si>
    <t>INTERNO</t>
  </si>
  <si>
    <t>EXTERNO</t>
  </si>
  <si>
    <t>Económicos</t>
  </si>
  <si>
    <t>AREAS INVOLUCRADAS EN EL MANEJO</t>
  </si>
  <si>
    <t>SI</t>
  </si>
  <si>
    <t>NO</t>
  </si>
  <si>
    <t>NO REQUIERE</t>
  </si>
  <si>
    <t>VOLUNTARIO</t>
  </si>
  <si>
    <t>Tipo</t>
  </si>
  <si>
    <t>Acción</t>
  </si>
  <si>
    <t>Áreas involucradas</t>
  </si>
  <si>
    <t>CUMPLIMIENTO_PARCIAL</t>
  </si>
  <si>
    <t>NO_CUMPLIDA</t>
  </si>
  <si>
    <t>Fecha de finalización de la acción</t>
  </si>
  <si>
    <t>VULNERABILIDAD
(Riesgo residual)</t>
  </si>
  <si>
    <t>Análisis de cumplimiento de la acción</t>
  </si>
  <si>
    <t>META</t>
  </si>
  <si>
    <t>No_existen</t>
  </si>
  <si>
    <t>Analisis de la eficacia de la acción</t>
  </si>
  <si>
    <t>LABORATORIO_ENSAYOS_PARA_EQUIPOS_ACONDICIONADORES_DE_AIRE</t>
  </si>
  <si>
    <t>ENRIQUE DEMESIO CASTAÑO ARIAS</t>
  </si>
  <si>
    <t>ALEXANDER MOLINA CABRERA</t>
  </si>
  <si>
    <t>OBJETIVOS</t>
  </si>
  <si>
    <t>CLASE RIESGO</t>
  </si>
  <si>
    <t>ACCIONES</t>
  </si>
  <si>
    <t>NIVELES DE EXPOSICION</t>
  </si>
  <si>
    <t>RESPONSABLE</t>
  </si>
  <si>
    <t>UNIDAD ASOCIADA</t>
  </si>
  <si>
    <t>LIDER</t>
  </si>
  <si>
    <t>UNIDADES ORGANIZACIONALES ASOCIADAS A PROCESOS</t>
  </si>
  <si>
    <t>FACULTADES ASOCIADAS A PROCESOS</t>
  </si>
  <si>
    <t>LABORATORIO ASOCIADOS A PROCESOS</t>
  </si>
  <si>
    <t xml:space="preserve">No genera impactos ambientales </t>
  </si>
  <si>
    <t>Oportuno</t>
  </si>
  <si>
    <t>RESPONSABILIDAD</t>
  </si>
  <si>
    <t>No asignado</t>
  </si>
  <si>
    <t>Asignado</t>
  </si>
  <si>
    <t>No oportuno</t>
  </si>
  <si>
    <t>PERIODICIDAD</t>
  </si>
  <si>
    <t>EVAL_PERIODICIDAD</t>
  </si>
  <si>
    <t>Anual</t>
  </si>
  <si>
    <t>Semestral</t>
  </si>
  <si>
    <t>Trimestral</t>
  </si>
  <si>
    <t>Bimestral</t>
  </si>
  <si>
    <t>Mensual</t>
  </si>
  <si>
    <t>Quincenal</t>
  </si>
  <si>
    <t>Semanal</t>
  </si>
  <si>
    <t>Diaria</t>
  </si>
  <si>
    <t>No definida</t>
  </si>
  <si>
    <t>NIVEL</t>
  </si>
  <si>
    <t>VALOR</t>
  </si>
  <si>
    <t>Descripción del Control Existente
(Máximo 3 controles)</t>
  </si>
  <si>
    <t xml:space="preserve">Descripción </t>
  </si>
  <si>
    <t>1</t>
  </si>
  <si>
    <t>EFECTIVIDAD</t>
  </si>
  <si>
    <t>Aplicados_Confiables_No_Documentados</t>
  </si>
  <si>
    <t>Aplicados_Confiables_Documentados</t>
  </si>
  <si>
    <t>Aplicativo / software</t>
  </si>
  <si>
    <t>NIVEL_AUTOMAT</t>
  </si>
  <si>
    <t>Manual</t>
  </si>
  <si>
    <t>Semiautomatico</t>
  </si>
  <si>
    <t>Automatico</t>
  </si>
  <si>
    <t>Confiables_No_aplicados</t>
  </si>
  <si>
    <t>Se asocian con la seguridad y salud en el trabajo</t>
  </si>
  <si>
    <t>Afecta el cumplimiento de la misión y la visión Institucional</t>
  </si>
  <si>
    <t>Afecta la operación de la Institución
  Más de 2 día
Afecta la operación del proceso, un trámite o un servicio por mas de 3 días</t>
  </si>
  <si>
    <t>Estados financieros que no reflejan la situación de la entidad
Dictamen de abstención por la CGR</t>
  </si>
  <si>
    <t>Intervención por parte del Ministerio de Educación Nacional o cualquier otro organo de control o supervisión
Hallazgos con incidencia penal parte de la CGR
Fallos judiciales en contra de los intereses de la Universidad
Incumplimiento contractual o legal que genere indemnizaciones o sanciones economicas para la Universidad por más de 100 SMLMV
Incumplimiento total de una norma reguladora externa o interna</t>
  </si>
  <si>
    <t>Afecta los Sistemas de Información de la institución  más de 1 día
Afecta los Sistemas de Información de un proceso por más de 2 día</t>
  </si>
  <si>
    <t>Cuando la criticidad de los Activos de Información es Alta</t>
  </si>
  <si>
    <t>Ocasiona delitos  contra  la  
administración pública 
Ocasiona detrimentro patrimonial</t>
  </si>
  <si>
    <t>Cuando se cataloga en el mapa de calor del SST Sin Valorar</t>
  </si>
  <si>
    <t xml:space="preserve">Genera impactos ambientales que afectan a la Universidad y la  zona de influencia de la Universidad </t>
  </si>
  <si>
    <t>Se viola un derecho colectivo</t>
  </si>
  <si>
    <t>Afecta el cumplimiento de los Pilares Estratégicos institucionales del PDI
Afecta el cumplimiento de los objetivos de los procesos institucionales</t>
  </si>
  <si>
    <t>Afecta la operación de la Institución por  1 dia
Afecta la operación del  proceso, un trámite o un servicio por 2  dias</t>
  </si>
  <si>
    <t>Estados financieros con observaciones que no afectan la situación de la entidad
Dictamen con salvedades por la CGR</t>
  </si>
  <si>
    <t>Sanción por parte del Ministerio de Educación Nacional, un organo de control o de supervisión con sancion económica
Hallazgos con incidencia disciplinaria y fiscal parte de la CGR
Procesos judiciales en contra de los intereses de la Universidad
Incumplimiento contractual o legal que genere indemnizaciones o sanciones economicas para la Universidad entre 50 y 100 SMLMV
Incumplimiento total de una norma reguladora externa o interna</t>
  </si>
  <si>
    <t>Afecta los Sistemas de Información de la institución menos de 1 día
Afecta los Sistemas de Información de un proceso por 1 día</t>
  </si>
  <si>
    <t>NA</t>
  </si>
  <si>
    <t>Cuando se cataloga en el mapa de calor del SST como Crítico</t>
  </si>
  <si>
    <t>Genera impactos ambientales que afectan a la Universidad</t>
  </si>
  <si>
    <t xml:space="preserve">Afecta el cumplimiento de   los programas del  PDI
Afecta el cumplimiento de los objetivos de 
las Unidades Organizacionales </t>
  </si>
  <si>
    <t>Afecta la operación de la Institución por  menos de 1 dia
Afecta la operación de un proceso, un trámite o un servicio por  un día</t>
  </si>
  <si>
    <t>Estados financieros con errores sin ninguna incidencia
Dictamen sin salvedades por la CGR, pero con más de 10 hallazgos contables</t>
  </si>
  <si>
    <t>Sanciones administrativas sin repercursión economica
Denuncias interpuestas ante 
Ministerio de Educación Nacional, un organo de control o de supervisión que generen investigaciones o  indagaciones preliminares  
Conciliaciones extrajudiciales
Incumplimiento contractual o legal que genere indemnizaciones o sanciones economicas para la Universidad entre 25 y 50 SMLMV</t>
  </si>
  <si>
    <t>Afecta los Sistemas de Información de un proceso por mas de 6 horas</t>
  </si>
  <si>
    <t>Cuando la criticidad de los Activos de Información es Media</t>
  </si>
  <si>
    <t xml:space="preserve"> Ocasiona faltas  leves
Vulnera los valores y principios institucionales</t>
  </si>
  <si>
    <t>Cuando se cataloga en el mapa de calor del SST  como Importante</t>
  </si>
  <si>
    <t xml:space="preserve">Se viola un derecho colectivo ó Afecta los DDHH de 2 a  5 miembros de la comunidad universitaria/ </t>
  </si>
  <si>
    <t>Afecta el cumplimiento de los proyectos del PDI
Afecta el cumplimiento de los objetivos Procedimientos</t>
  </si>
  <si>
    <t>Afecta la operación de un proceso, un trámite o un servicio  por medio día</t>
  </si>
  <si>
    <t>Estados financieros con errores sin ninguna incidencia 
Dictamen sin salvedades por la CGR, pero entre 5 y 10 hallazgos contables</t>
  </si>
  <si>
    <t>Quejas y reclamos  interpuestas ante 
Ministerio de Educación Nacional, un organo de control o de supervisión o en el sistema PQRS de la Universidad
Hallazgos sin incidencia por parte de la CGR
Incumplimiento contractual o legal que genere indemnizaciones o sanciones economicas para la Universidad menor a 25 SMLMV</t>
  </si>
  <si>
    <t>Afecta los Sistemas de Información de un proceso por entre 2 horas y 6 horas</t>
  </si>
  <si>
    <t>Cuando se cataloga en el mapa de calor del SST  como Moderado</t>
  </si>
  <si>
    <t>Afecta el cumplimiento de los planes operativos del PDI  
Afecta el cumplimiento de los Planes de Trabajo de las unidades organizacionales</t>
  </si>
  <si>
    <t>Afecta la operación de un proceso, un trámite o un servicio  por menos de medio dia</t>
  </si>
  <si>
    <t>Estados financieros con errores sin ninguna incidencia 
Dictamen sin salvedades por la CGR, pero con menos de 5 hallazgos contables</t>
  </si>
  <si>
    <t>Hallazgos de auditorias internas o externas
Incumplimiento contractual o legal que no genere sanciones economicas a la Universidad</t>
  </si>
  <si>
    <t>Afecta los Sistemas de Información de un proceso por menos de 2 horas</t>
  </si>
  <si>
    <t>Cuando la criticidad de los Activos de Información es Baja</t>
  </si>
  <si>
    <t>Cuando se cataloga en el mapa de calor del SST  como Bajo</t>
  </si>
  <si>
    <t xml:space="preserve"> Ha ocurrido más de una vez en los últimos 3  años</t>
  </si>
  <si>
    <t xml:space="preserve"> Ha ocurrido más de una vez en los  últimos 3  años</t>
  </si>
  <si>
    <t xml:space="preserve"> Ha ocurrido una vez en los  últimos 3 años</t>
  </si>
  <si>
    <t xml:space="preserve"> Ha ocurrido una vez en los  últimos 3  años</t>
  </si>
  <si>
    <t xml:space="preserve"> Ha ocurrido  en los  últimos 4  años</t>
  </si>
  <si>
    <t xml:space="preserve"> Ha ocurrido en los últimos 5 años</t>
  </si>
  <si>
    <t xml:space="preserve"> Ha ocurrido  en los  últimos 5  años</t>
  </si>
  <si>
    <t>OEC</t>
  </si>
  <si>
    <t>UNIDAD ORGANIZACIONALQUE DILIGENCIA EL MAPA DE RIESGO</t>
  </si>
  <si>
    <t>ORGANISMO DE EVALUACION DE LA CONFORMIDAD (Laboratorios de ensayo, calibración y QLCT) QUE DILIGENCIA EL MAPA DE RIESGO</t>
  </si>
  <si>
    <t>Calificación</t>
  </si>
  <si>
    <t>2</t>
  </si>
  <si>
    <t>3 - 4</t>
  </si>
  <si>
    <t>5</t>
  </si>
  <si>
    <r>
      <rPr>
        <b/>
        <sz val="8"/>
        <rFont val="Calibri"/>
        <family val="2"/>
        <scheme val="minor"/>
      </rPr>
      <t xml:space="preserve">Control Inexistente: </t>
    </r>
    <r>
      <rPr>
        <sz val="8"/>
        <rFont val="Calibri"/>
        <family val="2"/>
        <scheme val="minor"/>
      </rPr>
      <t>Cuando no existe el control.</t>
    </r>
  </si>
  <si>
    <r>
      <rPr>
        <b/>
        <sz val="8"/>
        <rFont val="Calibri"/>
        <family val="2"/>
        <scheme val="minor"/>
      </rPr>
      <t xml:space="preserve">Control Fuerte:  </t>
    </r>
    <r>
      <rPr>
        <sz val="8"/>
        <rFont val="Calibri"/>
        <family val="2"/>
        <scheme val="minor"/>
      </rPr>
      <t>Se considera que el diseño del control es adecuado y por tanto es eficaz para mitigar o prevenir el riesgo, por lo tanto es efectivo.</t>
    </r>
  </si>
  <si>
    <r>
      <rPr>
        <b/>
        <sz val="8"/>
        <rFont val="Calibri"/>
        <family val="2"/>
        <scheme val="minor"/>
      </rPr>
      <t xml:space="preserve">Control Débil:  </t>
    </r>
    <r>
      <rPr>
        <sz val="8"/>
        <rFont val="Calibri"/>
        <family val="2"/>
        <scheme val="minor"/>
      </rPr>
      <t>El control no ha sido diseñado adecuadamente y su eficacia no es confiable para mitigar o prevenir el riesgo, por lo tanto no es Efectivo.</t>
    </r>
  </si>
  <si>
    <t>La calificación del control resulta del promedio ponderado de las caracteristicas de la evaluación de los controles asociados al riesgo</t>
  </si>
  <si>
    <t>GRAVE
Riesgos con calificación superior o igual a 36</t>
  </si>
  <si>
    <t>LEVE
Riesgos con calificación inferior o igual a 10</t>
  </si>
  <si>
    <r>
      <rPr>
        <b/>
        <sz val="8"/>
        <rFont val="Calibri"/>
        <family val="2"/>
        <scheme val="minor"/>
      </rPr>
      <t xml:space="preserve">Control Aceptable: </t>
    </r>
    <r>
      <rPr>
        <sz val="8"/>
        <rFont val="Calibri"/>
        <family val="2"/>
        <scheme val="minor"/>
      </rPr>
      <t>Se considera que el diseño de control es adecuado, sin embargo su eficacia tiene un nivel de confianza medio para mitigar o prevenir el riesgo, sigue siendo efectivo.</t>
    </r>
  </si>
  <si>
    <t>MODERADO
Riesgos con calificación entre 12 y 32</t>
  </si>
  <si>
    <t>UNIDAD RESPONSABLE QUE DILIGENCIA EL MAPA DE RIESGO</t>
  </si>
  <si>
    <t>Regularmente_confiables</t>
  </si>
  <si>
    <t>Software/aplicativo asociado</t>
  </si>
  <si>
    <t>Responsable (Cargo)</t>
  </si>
  <si>
    <t>Propósito</t>
  </si>
  <si>
    <r>
      <t>Tipo de riesgo
(Descriptor)</t>
    </r>
    <r>
      <rPr>
        <sz val="8"/>
        <rFont val="Arial"/>
        <family val="2"/>
      </rPr>
      <t xml:space="preserve"> </t>
    </r>
  </si>
  <si>
    <t>Están relacionados con la percepción y la confianza por parte de la comunidad universitaria y ciudadanía. Estos pueden derivarse de acción de terceros que afectan mediante rumores o propaganda negativa la imagen de la Universidad.</t>
  </si>
  <si>
    <t>Calificación  Efectividad</t>
  </si>
  <si>
    <t>Propósito de control</t>
  </si>
  <si>
    <t>CALIFICACIÓN DEL CONTROL</t>
  </si>
  <si>
    <t>FÓRMULA</t>
  </si>
  <si>
    <t>GESTIÓN_AMBIENTAL (VICERRECTORIA INVESTIGACIONES, INNOVACIÓN Y EXTENSIÓN)</t>
  </si>
  <si>
    <t>Afecta los recursos de la entidad en más del 3%</t>
  </si>
  <si>
    <t>Afecta los recursos de la entidad entre el  3% y 2%</t>
  </si>
  <si>
    <t>Afecta los recursos de la entidad entre el 2% y el 1%</t>
  </si>
  <si>
    <t>Afecta los recursos de la entidad entre el 1% y 0,5%</t>
  </si>
  <si>
    <t>Afecta los recursos de la entidad en menos 0,5%</t>
  </si>
  <si>
    <t>Se hará a través del formato "seguimiento", y podrá ser realizada a través de procesos de autoevaluación, auditorías de calidad, evaluación de la Oficina de Control y auditorías externas por parte de organismo certificadores, entes de control u otro que lo requiera.</t>
  </si>
  <si>
    <t>Cargo Planta /
Transitorio / 
Contratista</t>
  </si>
  <si>
    <t xml:space="preserve">Estado del Control </t>
  </si>
  <si>
    <t>CARLOS FERNANDO CASTAÑO MONTOYA</t>
  </si>
  <si>
    <t>Fortalecer la relación de la Universidad con sus egresados, a través de la participación en el desarrollo de actividades que permitan la retroalimentación, el seguimiento continuo y sistemático y el desarrollo de un portafolio de servicios y beneficios acordes al entorno laboral y social.</t>
  </si>
  <si>
    <t>Nivel De Automatización</t>
  </si>
  <si>
    <t xml:space="preserve">Responsabilidad </t>
  </si>
  <si>
    <t>DISEÑO DEL CONTROL
(40%)</t>
  </si>
  <si>
    <t>EFICACIA
(60%)</t>
  </si>
  <si>
    <t>Periodicidad de aplicación</t>
  </si>
  <si>
    <r>
      <t xml:space="preserve">Clase: </t>
    </r>
    <r>
      <rPr>
        <sz val="8"/>
        <rFont val="Calibri"/>
        <family val="2"/>
        <scheme val="minor"/>
      </rPr>
      <t>determine qué clase de riesgo es el identificado, de acuerdo a la siguiente clasificación: Estratégico, Imagen, Operacional, Financiero, Contable,  Cumplimiento, Tecnología, Información,  Corrupción,  Ambiental, Derechos Humanos.</t>
    </r>
  </si>
  <si>
    <r>
      <t xml:space="preserve">IMPACTO: </t>
    </r>
    <r>
      <rPr>
        <sz val="8"/>
        <rFont val="Calibri"/>
        <family val="2"/>
        <scheme val="minor"/>
      </rPr>
      <t>Forma en la cual el riesgo afecta los resultados del proceso (se asocia las consecuencias)</t>
    </r>
  </si>
  <si>
    <t>Para el analisis de riesgos se recomienda el uso de la hoja nombrada como ESCALA</t>
  </si>
  <si>
    <r>
      <t xml:space="preserve">Nota: </t>
    </r>
    <r>
      <rPr>
        <sz val="8"/>
        <rFont val="Calibri"/>
        <family val="2"/>
        <scheme val="minor"/>
      </rPr>
      <t xml:space="preserve">Cada proceso deberá individualizar la escala de calificación del riesgo basado en información objetiva y/o datos históricos.
Para el analisis de riesgos se recomienda el uso de la hoja nombrada como ESCALA
</t>
    </r>
  </si>
  <si>
    <r>
      <rPr>
        <b/>
        <sz val="8"/>
        <rFont val="Calibri"/>
        <family val="2"/>
        <scheme val="minor"/>
      </rPr>
      <t>Evaluacion del diseño:</t>
    </r>
    <r>
      <rPr>
        <sz val="8"/>
        <rFont val="Calibri"/>
        <family val="2"/>
        <scheme val="minor"/>
      </rPr>
      <t xml:space="preserve">
 -  Nivel de automatizacion   se define si el control es Automático (soportado en aplicativos),  Semiautomatico (Soportado en hojas de calculo o bases de datos),  manua (no tiene mediación de TIC)
 - Responsabiidad frente al control:  se define si el control esta asignado a un cargo especifico.
- Periodicidad del Control:  se evalua si el control es oportuno de acuerdo a la probabilidad del riesgos y las causas asociadas.
-  Propósito del control :  se define si el control es Detectivo (se diseñan para identificar si resultados indeseables han ocurrido después de un acontecimiento) o 
Preventivo (están diseñados para evitar o limitar la posibilidad de materialización de un riesgo)</t>
    </r>
  </si>
  <si>
    <r>
      <rPr>
        <b/>
        <sz val="8"/>
        <rFont val="Calibri"/>
        <family val="2"/>
        <scheme val="minor"/>
      </rPr>
      <t>Evaluacion de la eficacia:</t>
    </r>
    <r>
      <rPr>
        <sz val="8"/>
        <rFont val="Calibri"/>
        <family val="2"/>
        <scheme val="minor"/>
      </rPr>
      <t xml:space="preserve">
- No existe
- Regularmente confiables
-Confiables, No aplicados
- Aplicados, confiables, No documentados
-Aplicados, confiables documentados</t>
    </r>
  </si>
  <si>
    <t xml:space="preserve">Efectividad </t>
  </si>
  <si>
    <t xml:space="preserve">De acuerdo a los nivel de exposición del riesgo, se establecerá si corresponde: </t>
  </si>
  <si>
    <t>-  Plan de mitigación, para lo cual deberá  emplear el formato de Plan de mitigación</t>
  </si>
  <si>
    <t>- Recursos asignados en el presupuesto
- Relación costo - beneficio
- Accion que conlleve a "Compartir" se deberá concertar previamente con la dependencia involucrada.
- Accion que conlleve a "Transferir" se deberá concertar previamiente con la entidad involucrada y contar con las autorizaciones administrativas pertinentes.</t>
  </si>
  <si>
    <t xml:space="preserve"> 4 veces en la vigencia</t>
  </si>
  <si>
    <t xml:space="preserve"> De 3 a 2 veces en la vigencia</t>
  </si>
  <si>
    <t>Ha ocurrido 1 vez en la vigencia</t>
  </si>
  <si>
    <t>FACULTAD_DE_CIENCIAS_EMPRESARIALES</t>
  </si>
  <si>
    <t>Versión</t>
  </si>
  <si>
    <t>Fecha</t>
  </si>
  <si>
    <t>Página</t>
  </si>
  <si>
    <t>1  de 3</t>
  </si>
  <si>
    <t>2 de 3</t>
  </si>
  <si>
    <t>3 de 3</t>
  </si>
  <si>
    <t>SGC-FOR-011-02</t>
  </si>
  <si>
    <t>SGC-FOR-011-03</t>
  </si>
  <si>
    <t>PILAR PDI</t>
  </si>
  <si>
    <t>EXCELENCIA_ACADÉMICA_PARA_LA_FORMACIÓN_INTEGRAL</t>
  </si>
  <si>
    <t>JHONIERS GUERRERO ERAZO</t>
  </si>
  <si>
    <t>CREACIÓN_GESTIÓN_Y_TRANSFERENCIA_DEL_CONOCIMIENTO</t>
  </si>
  <si>
    <t>MARTA LEONOR MARULANDA ÁNGEL</t>
  </si>
  <si>
    <t>GESTIÓN_DEL_CONTEXTO_Y_VISIBILIDAD_NACIONAL_E_INTERNACIONAL</t>
  </si>
  <si>
    <t>FRANCISCO ANTONIO URIBE GÓMEZ</t>
  </si>
  <si>
    <t>GESTIÓN_Y_SOSTENIBILIDAD_INSTITUCIONAL</t>
  </si>
  <si>
    <t>BIENESTAR_INSTITUCIONAL_CALIDAD_DE_VIDA_E_INCLUSIÓN_EN_CONTEXTOS_UNIVERSITARIOS</t>
  </si>
  <si>
    <t>DIANA PATRICIA GÓMEZ BOTERO</t>
  </si>
  <si>
    <t>Transformar los procesos educativos  para la  consolidación de  una cultura institucional orientada a la calidad y excelencia académica.</t>
  </si>
  <si>
    <t>Fomentar  y fortalecer la Creación, Gestión y transferencia del conocimiento.</t>
  </si>
  <si>
    <t>Fortalecer la gestión del contexto para lograr mayor impacto y visibilidad regional, nacional e internacional.</t>
  </si>
  <si>
    <t>Administrar y gestionar los recursos físicos, ambientales, tecnológicos, humanos y financieros orientados al desarrollo y la sostenibilidad institucional.</t>
  </si>
  <si>
    <t>Contribuir a la formación integral,  el desarrollo social e intercultural y el acompañamiento integral, así como promover el ejercicio colectivo de la responsabilidad social aportando al mejoramiento de la calidad de vida de la comunidad universitaria.</t>
  </si>
  <si>
    <t>OBJETIVO</t>
  </si>
  <si>
    <t>LABORATORIO_BIOLOGÍA_MOLECULAR</t>
  </si>
  <si>
    <t>JUAN CARLOS SEPÚLVEDA</t>
  </si>
  <si>
    <t>Cuatrimestral</t>
  </si>
  <si>
    <t>ADMISIONES_REGISTRO_Y_CONTROL_ACADÉMICO</t>
  </si>
  <si>
    <t>GESTIÓN_DEL_TALENTO_HUMANO</t>
  </si>
  <si>
    <t>GESTIÓN_DE_TECNOLOGÍAS_INFORMÁTICAS_Y_SISTEMAS_DE_INFORMACIÓN</t>
  </si>
  <si>
    <t>RECURSOS_INFORMÁTICOS_Y_EDUCATIVOS_CRIE</t>
  </si>
  <si>
    <t>GLORIA INÉS HINCAPIÉ</t>
  </si>
  <si>
    <t>LABORATORIO QUÍMICA AMBIENTAL</t>
  </si>
  <si>
    <t>LABORATORIO_DE_METROLOGIA_DE_VARIABLES_ELECTRICAS</t>
  </si>
  <si>
    <t xml:space="preserve"> LINA MARÍA SUÁREZ GUZMÁN</t>
  </si>
  <si>
    <t>TITO MORALES PINZÓN</t>
  </si>
  <si>
    <t>JUAN PABLO TRUJILLO LEMUS</t>
  </si>
  <si>
    <t>CECILIA LUCA ESCOBAR VEKEMAN</t>
  </si>
  <si>
    <t>GIOVANNI GARCÍA CASTRO</t>
  </si>
  <si>
    <t>VALENTINA KALLEWAARD ECHEVERRI</t>
  </si>
  <si>
    <t>LUZ STELLA RAMIREZ ARISTIZABAL</t>
  </si>
  <si>
    <t>CAROLINA CUARTAS</t>
  </si>
  <si>
    <t>Análisis de la medición</t>
  </si>
  <si>
    <t>Análisis de la aplicación del control existente</t>
  </si>
  <si>
    <t>Medio  Ambiental</t>
  </si>
  <si>
    <t>Una vez ubicados los riesgos en la matriz de riesgos inherente, se evaluan el dissño y la eficacia de los controles asociados a los riesgos, con el fin de determinar la posición del riesgo en la matriz de riesgo residual.</t>
  </si>
  <si>
    <t>El riesgo residual resulta de cruzar el resultado de la matriz de riesgo inherente con la efectividad de los controles asociados al riesgo identificado</t>
  </si>
  <si>
    <t xml:space="preserve">-  Acciones preventivas de acuerdo al tipo de tratamiento, para lo cual deberá  seguir el procedimiento de toma de acciones código SGC-PRO-006 </t>
  </si>
  <si>
    <t>Se deberá implementar inmediatamente las acciones preventivas que conlleven a evitar, reducir, transferir o compartir el riesgo de acuerdo al procedimiento de toma de acciones SGC-PRO-006 del Sistema Integral de Gestión.
Las acciones preventivas tomadas deberán conllevar a implementar nuevos controles que prevengan la materialización del riesgo y a mitigar el impacto.
Se debe implementar el plan de mitigación frente a a estos riesgos.</t>
  </si>
  <si>
    <t>Se deberá implementaracciones preventivas que conlleven a reducir, transferir o compartir el riesgo de acuerdo al procedimiento de toma de acciones SGC-PRO-006 del Sistema Integral de Gestión. 
Se deberá implementar acciones preventivas que conlleven a mejorar el diseño o eficacia de los controles existentes. 
La implementación de un plan de mitigación estará sujeto a las necesidades del usuario de la metodología</t>
  </si>
  <si>
    <t>FACTORES DE RIESGO</t>
  </si>
  <si>
    <t>DEFINICIÓN</t>
  </si>
  <si>
    <t>Incluye seguridad y salud en el
trabajo.
Se analiza posible dolo e
intención frente a la corrupción.</t>
  </si>
  <si>
    <t>Hurto de activos.</t>
  </si>
  <si>
    <t>Interno</t>
  </si>
  <si>
    <t>Posibles comportamientos no éticos de los empleados.</t>
  </si>
  <si>
    <t>Fraude interno (corrupción, soborno).</t>
  </si>
  <si>
    <t>No se cuenta con las competencias laborales para el cargo</t>
  </si>
  <si>
    <t>Evento relacionado con la pérdida de información atendida o registrada en los sistemas de información.</t>
  </si>
  <si>
    <t>Intrusión en página web.</t>
  </si>
  <si>
    <t>Intrusión en aplicativos.</t>
  </si>
  <si>
    <t>Daño en los sistemas de información.</t>
  </si>
  <si>
    <t>Inversiones con rendimientos financieros por debajo de lo esperado</t>
  </si>
  <si>
    <t>Disminución en los ingresos presupuestados</t>
  </si>
  <si>
    <t>Errores en la proyección presupuestal de ingresos y gastos</t>
  </si>
  <si>
    <t>Eventos relacionados con la ausencia de procedimientos o lineamientos que orienten el desarrollo de las acciones al interior de la Institución</t>
  </si>
  <si>
    <t>Ausencia de procedimientos o reglamentación en temas específicos</t>
  </si>
  <si>
    <t xml:space="preserve">Desactualización de procedimientos </t>
  </si>
  <si>
    <t>Falta de capacitación o socialización de procedimientos y reglamentaciones</t>
  </si>
  <si>
    <t>Uso inadecuado de la información.</t>
  </si>
  <si>
    <t>Ausencia de canales de información o comunicación</t>
  </si>
  <si>
    <t>Caída de redes</t>
  </si>
  <si>
    <t>Fallas en el diseño y/o funcionamiento de los aplicativos.</t>
  </si>
  <si>
    <t>Daño de equipos</t>
  </si>
  <si>
    <t>Eventos relacionados con la infraestructura física de la entidad.</t>
  </si>
  <si>
    <t>Derrumbes</t>
  </si>
  <si>
    <t>Incendios</t>
  </si>
  <si>
    <t>Inundaciones</t>
  </si>
  <si>
    <t>Daños a activos fijos</t>
  </si>
  <si>
    <t>Mala planeación de la infrastructura fisica</t>
  </si>
  <si>
    <t>Situaciones de incertidumbre debido a los cambios producidos por la situación económica del sector.</t>
  </si>
  <si>
    <t>Cambios en políticas de financiación nacional para el sector</t>
  </si>
  <si>
    <t>Disminución de la inversión</t>
  </si>
  <si>
    <t>Cambios en las variables macroeconomicas que impacten el presupuesto.</t>
  </si>
  <si>
    <t xml:space="preserve">Afectación o ausencia que tiene su origen en una situación de tipo social o cultural de la sociedad. </t>
  </si>
  <si>
    <t>Condiciones económicas</t>
  </si>
  <si>
    <t>Falta acceso a la educación</t>
  </si>
  <si>
    <t>Ambiente social y familiar</t>
  </si>
  <si>
    <t>Ambiente frustante</t>
  </si>
  <si>
    <t>Disturbios/desorden social que afecte la seguridad, tranquilidad, moralidad y salud pública.</t>
  </si>
  <si>
    <t>Alteración del orden publico/vandalismo</t>
  </si>
  <si>
    <t>Ruidos excesivos/gritos.</t>
  </si>
  <si>
    <t>Concentración de grupos de personas sin medidas de bio-seguridad</t>
  </si>
  <si>
    <t>Afectación/incumplimiento de las obligaciones legales, normativas, politicas externas.</t>
  </si>
  <si>
    <t>No cumplimiento de una ley, norma, políticas.</t>
  </si>
  <si>
    <t>Desconocimiento u omisión de una ley, norma, politica.</t>
  </si>
  <si>
    <t>Eventos relacionados con la
infraestructura tecnológica.</t>
  </si>
  <si>
    <t>Caída de redes.</t>
  </si>
  <si>
    <t>Cambios tecnologicos a gran escala.</t>
  </si>
  <si>
    <t>Manejo de información a cargo de terceros (Servidores)</t>
  </si>
  <si>
    <t>Medio  Ambientales</t>
  </si>
  <si>
    <t>Eventos ocasionados de forma natural o por acción humana donde se produzca daño en el medio ambiente y a la institución.</t>
  </si>
  <si>
    <t>Naturales: tanto físicos (Vendavales, Terremotos) como biológicos (proliferación de algas, plagas…).</t>
  </si>
  <si>
    <t>Actos mal intencionados de terceros.</t>
  </si>
  <si>
    <t>Eventos relacionados con la ausencia de una comunicación asertiva enfocada en la misión y visión de la organización.</t>
  </si>
  <si>
    <t>Afectación a la Seguridad Salud en el Trabajo</t>
  </si>
  <si>
    <t>Externo</t>
  </si>
  <si>
    <t>Disputas y riñas en público.</t>
  </si>
  <si>
    <t>TIPO DE FACTOR</t>
  </si>
  <si>
    <t xml:space="preserve"> Situaciones que pueden perjudicar los resultados operativos esperados y generar, como consecuencia, una carga financiera más elevada e impactos en la gestión presupuestal</t>
  </si>
  <si>
    <t>Infrastructura tecnológica desactualizada.</t>
  </si>
  <si>
    <t>Eventos relacionados con la
infraestructura tecnológica de
la Institución.</t>
  </si>
  <si>
    <t>LABORATORIO_METROLOGÍA_DIMENSIONAL</t>
  </si>
  <si>
    <t>RECURSOS_INFORMÁTICOS_EDUCATIVOS</t>
  </si>
  <si>
    <t>VICERRECTORIA_ADMINISTRATIVA_FINANCIERA</t>
  </si>
  <si>
    <t>VICERRECTORÍA_DE_RESPONSABILIDAD_SOCIAL_BIENESTAR_UNIVERSITARIO</t>
  </si>
  <si>
    <t>VICERRECTORÍA_INVESTIGACIÓN_INNOVACIÓN_EXTENSIÓN</t>
  </si>
  <si>
    <t>DIANA PATRICIA GOMEZ BOTERO</t>
  </si>
  <si>
    <t>MARTHA LEONOR MARULANDA ANGEL</t>
  </si>
  <si>
    <t>VICERRECTORÍA_RESPONSABILIDAD_SOCIAL_Y_BIENESTAR_UNIVERSITARIO</t>
  </si>
  <si>
    <t>VICERRECTORÍA_INVESTIGACIONES_INNOVACIÓN_Y_EXTENSIÓN</t>
  </si>
  <si>
    <t>UNIDAD ORGANIZACIONAL/ ÁREA</t>
  </si>
  <si>
    <t>NOMBRE DEL PROCESO O PILAR DEL PDI</t>
  </si>
  <si>
    <t>MAPA INSTITUCIONAL</t>
  </si>
  <si>
    <t>INTITUCIONAL</t>
  </si>
  <si>
    <t>RESPONSABLE APROBACIÓN DEL RIESGO</t>
  </si>
  <si>
    <t>VICERRECTORÍA_ACADÉMICA_PDI</t>
  </si>
  <si>
    <t>VICERRECTORÍA_INVESTIGACIONES_INNOVACIÓN_Y_EXTENSIÓN_PDI</t>
  </si>
  <si>
    <t>PLANEACIÓN_PDI</t>
  </si>
  <si>
    <t>VICERRECTORÍA_RESPONSABILIDAD_SOCIAL_Y_BIENESTAR_UNIVERSITARIO_PDI</t>
  </si>
  <si>
    <t>NOMBRES PDI</t>
  </si>
  <si>
    <t>VICERRECTORÍA_ADMINISTRATIVA_FINANCIERA_PDI</t>
  </si>
  <si>
    <t>CUMPLIMIENTO_TOTAL</t>
  </si>
  <si>
    <t>Detectivo</t>
  </si>
  <si>
    <t>Preventivo</t>
  </si>
  <si>
    <t>Pendiente Evaluación de eficacia</t>
  </si>
  <si>
    <t>Sin evaluación de eficiacia por no cumplimiento de la acción</t>
  </si>
  <si>
    <t>Eficaz</t>
  </si>
  <si>
    <t>No eficaz</t>
  </si>
  <si>
    <t>Debilidad en el seguimiento a las metas del Plan de Desarrollo Institucional 2020-2028 "Aquí construimos futuro"</t>
  </si>
  <si>
    <t xml:space="preserve">Baja calidad del reporte en los tres niveles de gestión del PDI </t>
  </si>
  <si>
    <t>Bajo nivel de seguimiento periódico en la ejecución de proyectos (contratos, Ordenes de servicios, proyectos de operación comercial)</t>
  </si>
  <si>
    <t xml:space="preserve">Desarticulación de los procedimientos institucionales para el desarrollo y ejecución en cada una de sus etapas </t>
  </si>
  <si>
    <t>Diferentes fuentes primarias de información sin responsables</t>
  </si>
  <si>
    <t xml:space="preserve">Cambio de diseño por peticion del usuario durante ejecucion de las obras </t>
  </si>
  <si>
    <t xml:space="preserve">Falta de planeacion del proyecto </t>
  </si>
  <si>
    <t>Cambio y actualizacion de normativas de construccion.</t>
  </si>
  <si>
    <t xml:space="preserve">Incumplimiento de la misión y visión institucional
Hallazgos por parte de los entes de control externos e internos
Reprocesos en el reporte
Credibilidad e imagen institucional 
Detrimento presupuestal
Falta de confiabilidad de la información </t>
  </si>
  <si>
    <t>Incumplimiento en la  ejecución de proyectos (contratos, Ordenes contractuales, resoluciones, proyectos de operación comercial) en el desarrollo y ejecución en cada una de sus etapas</t>
  </si>
  <si>
    <t xml:space="preserve">Hallazgos por parte de entes de control
Detrimiento patrimonial
Incumplimiento de resultados
Afectación de la imagen institucional </t>
  </si>
  <si>
    <t>Probabilidad de tener inconsistencias en la información estadística e institucional reportada debido a las diversas fuentes de información internas y las reglas de negocio asociadas a su extracción.</t>
  </si>
  <si>
    <t>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t>
  </si>
  <si>
    <t>Hallazgos, multas o sanciones por los entes de control o pérdida de credibilidad por diferencias en los reportes de información</t>
  </si>
  <si>
    <t>Probabilidad de pérdida de información física y magnética debido a la falta de una política de respaldo en la Universidad, lo que podría ocasionar reprocesos al momento de necesitar su disponibilidad</t>
  </si>
  <si>
    <t>La oficina de planeación maneja un alto volumen de información debido a los múltiples contratos, planos, entre otros activos de información que allí se generan por lo tanto se requiere de un control de una gestión y control de estos archivos.</t>
  </si>
  <si>
    <t>Multas o sanciones por los entes de control por las demoras en reportes de información. Pérdida de estudios o trabajos ya realizados.</t>
  </si>
  <si>
    <t>Obras y diseños  a llevar a cabo por parte de la institución deben estar alineadas  con el Plan maestro GEC y las  apuestas del PDI</t>
  </si>
  <si>
    <t xml:space="preserve">Espacio fisico que no responde a las necesidades que originaron el proyecto y/o adecuación con  incumplimiento de normatividad. </t>
  </si>
  <si>
    <t>*insatisfaccion del usuario. 
*Imposibilidad de prestacion del servicio. 
*Incremento de costos de construcción. 
*Riesgo juridico con contratistas.  
*Mayores costos de mantenimiento.</t>
  </si>
  <si>
    <t>Comité de Gerencia del PDI y proceso de autoevaluación 
Sistema de Gerencia del PDI</t>
  </si>
  <si>
    <t>Proceso de calidad de información del PDI</t>
  </si>
  <si>
    <t>Inclusión en el Plan de Acción de AIE la generación de alertas a las fuentes de información cuando se detectan inconsistencias.</t>
  </si>
  <si>
    <t>Actividad en el plan de trabajo de AIE para la actualización de los activos de información</t>
  </si>
  <si>
    <t>Actividad en el plan de trabajo de AIE para la realización de jornadas de los activos de información de OPLA</t>
  </si>
  <si>
    <t>Seguimiento periódico del PMI.</t>
  </si>
  <si>
    <t>Registro y consolidacion de la necesidad del usuario a traves del aplicativo y/o mediante actas de reunion y/o memorando y/o correos electronicos.</t>
  </si>
  <si>
    <t>Cada proyecto de intervención de infraestructura debe contener (Estudios previos, diseños, presupuesto, especificaciones, en fase III, permisos aprobados)</t>
  </si>
  <si>
    <t xml:space="preserve">Se validan las intervenciones con las dependencias de la universidad relacionadas con el manejo de la planta fisica tales como seccion de mantenimiento y CRIE Centro de Recursos informaticos. </t>
  </si>
  <si>
    <t>SIGER</t>
  </si>
  <si>
    <t xml:space="preserve">Profesional PDI
Profesional Proyectos </t>
  </si>
  <si>
    <t>Profesional PDI
Profesional Proyectos 
Profesional AIE</t>
  </si>
  <si>
    <t>Interventores y supervisores</t>
  </si>
  <si>
    <t>Profesional AIE
Técnico AIE</t>
  </si>
  <si>
    <t>Técnico AIE</t>
  </si>
  <si>
    <t>Profesional AIE</t>
  </si>
  <si>
    <t>Profesional PAC</t>
  </si>
  <si>
    <t>Nivel cumplimiento del PDI en sus tres niveles de gestión</t>
  </si>
  <si>
    <t>Contratos y/o proyectos ejecutados inadecuadamente /Total proyectos y/o contratos ejecutados</t>
  </si>
  <si>
    <t>Tiempos de respuesta a los requerimientos de información estratégica
Nivel de actualización de la información a nivel estratégico y táctico</t>
  </si>
  <si>
    <t>98%
95%</t>
  </si>
  <si>
    <t>Cumplimiento de la actividad Respaldo de activos de Información del Plan de acción de AIE</t>
  </si>
  <si>
    <t xml:space="preserve">Intervenciones a la planta fisica del plan de accion de la vigencia/ Intervenciones recibidos a satisfacción por el usuario. </t>
  </si>
  <si>
    <t xml:space="preserve">Designación de un profesional de seguimiento y control como apoyo a la interventoría y supervisión de proyectos /contratos (verificación de productos)
Verificación de documentación de contratos de la oficina de Planeación </t>
  </si>
  <si>
    <t xml:space="preserve">Definición de alcances de respuestas de planeación de las diferentes solicitudes, para evitar reprocesos y distintas cifras o valores para una misma solicitud. 
</t>
  </si>
  <si>
    <t>Admisiones, Registro y Control Académico
Gestión de Tecnologías Informáticas y Sistemas de Información
Gestión del Talento Humano</t>
  </si>
  <si>
    <t xml:space="preserve"> Generar una mesa de responsabilidad en cuanto a la información suministrada. El instrumento para este fin debe acordarse con las áreas involucradas.</t>
  </si>
  <si>
    <t>Definición de protocolos o manuales para la generación de la información definiendo roles y responsabilidades.</t>
  </si>
  <si>
    <t>Generación de reglas con los diferentes líderes de proceso y sus equipos de trabajo para la optimización del espacio y tiempo en los respaldos a los activos de información, esto con el fin de evitar redundancia de información y agotamiento del recurso para este fin.</t>
  </si>
  <si>
    <t>Realizar los correctivos que den lugar acordados con la interventoría /supervisión y la oficina jurídica</t>
  </si>
  <si>
    <t xml:space="preserve">Interventor/Supervisor </t>
  </si>
  <si>
    <t xml:space="preserve">Realizar plan de mejoramiento </t>
  </si>
  <si>
    <t xml:space="preserve">Profesional  PDI 
Interventor/Supervisor </t>
  </si>
  <si>
    <t>N.A</t>
  </si>
  <si>
    <t xml:space="preserve">Desarticulación 
de los lineamientos del Plan Maestro de la Planta Físca con las apuestas del Plan de Desarrollo Institucional  </t>
  </si>
  <si>
    <t>PRIORIDAD
INICIAL 
(Riesgo inherente)</t>
  </si>
  <si>
    <t xml:space="preserve">Incumplimiento de las metas planteadas en los tres niveles de gestión del Plan de Desarrollo Institucional  proyectadas por las redes de trabajo </t>
  </si>
  <si>
    <t>Generar periodicamente alertas a los supervisores  e interventores frente al estado de los contratos y documentación contractual</t>
  </si>
  <si>
    <t>Definir tips informativos contractuales y de interventoría y supervisión con el fin de generar conocimiento sobre estos temas</t>
  </si>
  <si>
    <t xml:space="preserve">Reporte inadecuado o incompleto por parte de las redes de trabajo </t>
  </si>
  <si>
    <t>Verificación de los estudios previos</t>
  </si>
  <si>
    <t>Verificación de la intervención se encuentre en el plan de acción del proceso de la Insfraestructura física</t>
  </si>
  <si>
    <t>Debilidad en la trazabilidad y verificación de la alinación de los proyectos de infraestructura con el PDI y su registro en los estudios previos durante la fase precontractual</t>
  </si>
  <si>
    <t>Desconocimiento de los colaboradores por proyecto del plan maestro de campus y el PDI</t>
  </si>
  <si>
    <t>Priorización inadcuada los proyectos acordes a la necesidades de la institución
Hallazgos por parte de los entes de control</t>
  </si>
  <si>
    <t>Incumplimiento de las metas en los tres niveles de gestión  del PDI 2020-2028</t>
  </si>
  <si>
    <t>Reportes bimestrales (proyectos/planes operativos), cuatrimestral (pilares, programas, proyectos/planes operativos) en el sistema de información del PDI</t>
  </si>
  <si>
    <t>Beneficiar a terceros sin el cumplimiento de requisitos contractuales</t>
  </si>
  <si>
    <t>Ejecución inadecuada de proyectos de la Oficina de Planeación (contratos, Ordenes contractuales,  resoluciones,  proyectos de operación comercial).</t>
  </si>
  <si>
    <t xml:space="preserve">Realizar proceso de apoyo al seguimiento de la contratación de la oficina de Planeación </t>
  </si>
  <si>
    <t xml:space="preserve">Proceso de Control de seguimiento a pólizas de los contratos de la oficina de Planeación </t>
  </si>
  <si>
    <t>Prestación de servicios No. 5320 -24</t>
  </si>
  <si>
    <t>Revisión a la Calidad de datos</t>
  </si>
  <si>
    <t>Daños o pérdida de información en servidores o equipos de computo.</t>
  </si>
  <si>
    <t>Pérdida de información por rotación de personal</t>
  </si>
  <si>
    <t>Prestación de Servicios No. 5350</t>
  </si>
  <si>
    <t>Incumplimiento de las metas del plan de mejora por el bajo nivel de ejecución de las acciones establecidas.</t>
  </si>
  <si>
    <t>Perdida de la acreditación por parte de las entidades certificadoras.</t>
  </si>
  <si>
    <t>Riesgo por la perdida del reconocimiento como institución de alta calidad ante organismos acreditadores</t>
  </si>
  <si>
    <t>Afectación del reconocimiento y la visibilidad de la institución a nivel nacional e internacional
Pérdida de oportunidades en el contexto a nivel departamental, regional, nacional e internacional
Pérdida de la imagen institucional</t>
  </si>
  <si>
    <t>Nivel cumplimiento del Plan de Mejoramiento Institucional</t>
  </si>
  <si>
    <t>Bajo nivel de articulación entre los diferentes actores institucionales.</t>
  </si>
  <si>
    <t>Ausencia de liderazgo transformacional y de conocimiento frente a la dinámica institucional, regional, nacional e internacional.</t>
  </si>
  <si>
    <t>Escasa retroalimentación efectiva entre la universidad y el medio.</t>
  </si>
  <si>
    <t>Desarrollo de la universidad descontextualizada de la realidad regional, nacional e internacional.</t>
  </si>
  <si>
    <t>Seguimiento a los Planes operativos de los proyectos de gestión del contexto y visibilidad nacional e internacional</t>
  </si>
  <si>
    <t>Funcionaria enlace del Pilar de Gestión</t>
  </si>
  <si>
    <t>Cumplimiento de los proyectos de "Gestión de contexto y visibilidad nacional e internacional"</t>
  </si>
  <si>
    <t>Estudios de contexto que permitan que aporten a la toma de decisiones</t>
  </si>
  <si>
    <t>Liderl del proceso GEC
Profesional de Apoyo GEC</t>
  </si>
  <si>
    <t xml:space="preserve"> Número de proyectos incluidos en el  Plan de acción del proceso, alineados con el Plan Maestro y/o  PDI 
/
 Número de proyectos ejecutados y finalizados en la vigencia </t>
  </si>
  <si>
    <t xml:space="preserve">Verificacion de los pliegos y estudios previos de proyectos en la etapa de planeacion previo al envio a la oficina juridica para su publicacion. </t>
  </si>
  <si>
    <t>Incluir en le proceso de inducción la socialización del plan maestro a los colaboradores del proceso</t>
  </si>
  <si>
    <t xml:space="preserve">Definir el protocolo para la inclusión de intervenciones  a la planta  física que no estén contemplada de manera específica en el plan maestro del campus y PDI </t>
  </si>
  <si>
    <t>Inadecuada planeación de la infraestructura física</t>
  </si>
  <si>
    <t xml:space="preserve">Profesional de apoyo GEC y supervisor del proyecto </t>
  </si>
  <si>
    <t xml:space="preserve">En cuanto a la ejecución de los contratos 2022, 2023 y ordenes de servicios y contratos 2024, se cuenta con una ejecución adecuada de los mismos. 
Actualmente en ejeución </t>
  </si>
  <si>
    <t>En el Comité de Gerencia se realiza seguimiento a los indicadores de bajo cumplimiento con el fin de poder analizar la expectativa de cumplimiento en los tres niveles de gestión y poder hacer los controles correspondientes, asi mismo se realiza seguimiento al componente presupuestal</t>
  </si>
  <si>
    <t>El sistema de información permite realizar monitoreo a las metas  y avance cualitativo del PDI, para la generación de alertas e indentificación de cumplimiento del plan</t>
  </si>
  <si>
    <t>EL control ha aportado a que se tenga coherencia en el reporte del plan a nivel cualitativo y cuantitativo y soportes</t>
  </si>
  <si>
    <t>El sistema de alertas ha permitido llevar un control a los supervisores e interventores de los contratos/ordenes de servicios a cargo, lo anterior permite detectar con tiempo las necesidades de adición , prorrogas, suspensiones o reinicios entre otras actividades</t>
  </si>
  <si>
    <t>Este apoyo al seguimiento permite apoyar a los supervisores/interventores en revisar detalles  generales a los inormes de contratistas como avances, productos cargados, fechas, certificaciones alineados a los alcances de los contratos y ordenes de servicios</t>
  </si>
  <si>
    <t>Esta formato ha permitido que los interventores y supervisores previo a radicar pólizas a Gestión de la contratación, puedan revisarlas e identificar inconsistencias en cada una de las pólizas</t>
  </si>
  <si>
    <t xml:space="preserve">Se han venido  socializando al interior de la oficina de Planeación los Tips informativos  frente a los procesos de contratación y manual de interventoría lo que permite manternerlos informados para hacer un ejercicio adecuado </t>
  </si>
  <si>
    <t>Se cuenta con un profesional desigando para realizar el seguimiento y control como apoyo a la interventoría y supervisión en la verificación de informes, generación de alertas</t>
  </si>
  <si>
    <t>Esta formato ha permitido que los interventores y supervisores previo a radicar pólizas a Gestión de la contratación, puedan revisarlas e identificar inconsistencias</t>
  </si>
  <si>
    <t>CONTINUA LA ACCIÓN ANTERIOR</t>
  </si>
  <si>
    <t>En el Plan de Acción del área de AIE se incluyó la siguiente actividad:
Elaboración de Manuales para la gestión Estadística, en donde se está documentando las fuentes de información y los metadatos que soportan las estadísticas.
Para la generación de alertas, las actividades relacionadas son:
Actualización de las Estadísticas Institucionales
Integración de bases de datos Interoficinas</t>
  </si>
  <si>
    <t>Se realiza de manera permanente en la gestión de carga de información al SNIES y de las Estadísticas Institucionales, se realiza comunicación permanente con las fuentes de información para su ajuste en caso de ser necesario.</t>
  </si>
  <si>
    <t>En el Plan de Acción del área de AIE se incluyó la siguiente actividad:
Jornadas de Respaldo de información oficina de planeación.</t>
  </si>
  <si>
    <t>Jornadas de Respaldo de información oficina de planeación.</t>
  </si>
  <si>
    <t>Nivel de avance del Plan de Mejoramiento Institucional, de acuerdo a los resultados de los avances en los indicadores del PDI reportados en el SIGER y los resultados de la Encuesta de Medición de Satisfacción de los Usuarios. (MSU)</t>
  </si>
  <si>
    <t xml:space="preserve">Limitaciónes en las mediciones de algunos indicadores, frente a los propósitos de mejora institucional. </t>
  </si>
  <si>
    <t>RIESGO CONTROLADO</t>
  </si>
  <si>
    <t>Diligenciamiento de un  formato para seguimiento a los amparos de las pólizas</t>
  </si>
  <si>
    <t>De manera mensual se vienen realizando reuniones de seguimiento y articulación del Pilar de Gestión, además, se hace seguimiento a la ejecución sIguiendo la metología definida en el Sistema de Gerencia PDI</t>
  </si>
  <si>
    <t xml:space="preserve">*Baja incidencia en el medio.
*Desaprovechamiento de oportunidades de gestión de recursos.
*Pérdida de crédibilidad institucional.
*Comunidad Universitaria y egresados que no puede acceder a oportunidades académicas, de investigación y/o laborales.
</t>
  </si>
  <si>
    <t>Limitada contribución de la universidad al análisis y la búsqueda de soluciones a los problemas de la sociedad</t>
  </si>
  <si>
    <t>Con corte al 31 de agosto, el Plan de Desarrollo Institucional cuenta con un avance de cumplimiento del  74.32% en sus tres niveles de gestión.  
Nivel de pilar: 77.10%
Nivel de programa: 77.97%
Nivel de proyectos:  69.49%</t>
  </si>
  <si>
    <t>El promedio de cumplimiento de los proyectos del pilar de gestión es de 77,12%, lo que corresponde a un avance esperado a la fecha del reporte</t>
  </si>
  <si>
    <t>Agosto 2024: 97%
Este componente se mide a través del indicador de Tiempos de respuesta a los requerimientos de información estratégica, el cual a la fecha tiene un avance de 96% que corresponde a un 100% de cumplimiento de la meta del 95%, representado en 22 solicitudes internas y 2 externas</t>
  </si>
  <si>
    <t>Esta actividad está planificada para realizarse 2 veces al año, para el corte de medición se ha realizado una jornada de respaldo.</t>
  </si>
  <si>
    <t>Se construyó en conjunto con las fuentes primarias de información los manuales para la información estadística, que se encuentran cargados en http://aie.utp.edu.co/manual</t>
  </si>
  <si>
    <t>Desde GTISI se asumió la coordinación de la política de protección de datos personales, y se ajustó el procedimiento de manejo de las solicitudes de información.
Adicionalmente, se realizó actualización de las vistas a la base de datos que alimentan las estadísticas institucionales.</t>
  </si>
  <si>
    <t>Se encuentra en el plan de trabajo, se ha venido ejecutando con normalidad, pero esta actividad cierra en diciembre de 2024</t>
  </si>
  <si>
    <t xml:space="preserve">Se tiene proyectado durante la actual vigencia realizar 11 procesos de estudios y diseños para nuevos proyectos y análisis generales para mejoramiento y planeación del crecimiento de la infraestructura del campus, tanto en su sede central como en las sedes alternas y de predios de expansión. Durante el periodo se han fianlizado 4 procesos de diseño. 
Respecto a intervenciones y obras en la planta física se contemplarò la realizacion de 20 contratos de intervencion en el campius de los cuales ya se  han finalizado  12. 
Es decir de los 31 porcesos inlcuidos en el plan de accion, han fianlizado 16 procesos; los restante se encuentran en curso y los pendientes por finlizar concluiriìan al cierre de la vigencia. </t>
  </si>
  <si>
    <t xml:space="preserve">Respecto a intervenciones y obras en la planta física se tienen previsto en el plan de accion de la vigencia, realizar  20 contratos, a la fecha se han finalizado 12. </t>
  </si>
  <si>
    <t xml:space="preserve">Previo a la contratacion de los procesos de obra e interventoria,  se elaboran los estudios previos del proyecto, proceso durante el cual se verifica que ese se encuentre enmarcado en las apuestas del PDI . 
Se enaexan los estudios previos de las obras contratadas. </t>
  </si>
  <si>
    <t xml:space="preserve">Los procesos de consultioria en diseños al igual que los de obra que se encuentran en ejecucion, se estàn  inlcuidos en el plan de accion del proceso para la presente vigencia.   Se anexa listado de diseños y obras del plan de accion. 
El pasado 6 de noviembre se realizò induccion al equipo de profesionales de infraestructra. </t>
  </si>
  <si>
    <t xml:space="preserve">Se realizò la revision del manual de funciones del profesional especializado grado II encargado del procedimiento denominada 113-DPF-08 V7 Implementación del Plan Maestro de Planta Física de la UTP (1) y en consecuencia se solicitaron los ajustes requeridos a este proceso. </t>
  </si>
  <si>
    <t xml:space="preserve">Acta de reunion de revision deprocesos
procedimiento establecido
Ajustes planteados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</si>
</sst>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42" x14ac:knownFonts="1">
    <font>
      <sz val="10"/>
      <name val="Arial"/>
    </font>
    <font>
      <b/>
      <sz val="8"/>
      <name val="Arial"/>
      <family val="2"/>
    </font>
    <font>
      <sz val="8"/>
      <name val="Arial"/>
      <family val="2"/>
    </font>
    <font>
      <sz val="10"/>
      <name val="Arial"/>
      <family val="2"/>
    </font>
    <font>
      <b/>
      <sz val="10"/>
      <name val="Arial"/>
      <family val="2"/>
    </font>
    <font>
      <sz val="10"/>
      <name val="Arial"/>
      <family val="2"/>
    </font>
    <font>
      <b/>
      <sz val="11"/>
      <name val="Tahoma"/>
      <family val="2"/>
    </font>
    <font>
      <b/>
      <sz val="8"/>
      <name val="Tahoma"/>
      <family val="2"/>
    </font>
    <font>
      <sz val="8"/>
      <name val="Tahoma"/>
      <family val="2"/>
    </font>
    <font>
      <b/>
      <sz val="10"/>
      <name val="Tahoma"/>
      <family val="2"/>
    </font>
    <font>
      <b/>
      <sz val="6"/>
      <name val="Tahoma"/>
      <family val="2"/>
    </font>
    <font>
      <sz val="8"/>
      <name val="Calibri"/>
      <family val="2"/>
      <scheme val="minor"/>
    </font>
    <font>
      <sz val="9"/>
      <name val="Calibri"/>
      <family val="2"/>
      <scheme val="minor"/>
    </font>
    <font>
      <b/>
      <sz val="10"/>
      <name val="Calibri"/>
      <family val="2"/>
      <scheme val="minor"/>
    </font>
    <font>
      <sz val="10"/>
      <name val="Calibri"/>
      <family val="2"/>
      <scheme val="minor"/>
    </font>
    <font>
      <sz val="6"/>
      <name val="Calibri"/>
      <family val="2"/>
      <scheme val="minor"/>
    </font>
    <font>
      <b/>
      <sz val="8"/>
      <name val="Calibri"/>
      <family val="2"/>
      <scheme val="minor"/>
    </font>
    <font>
      <sz val="7"/>
      <name val="Calibri"/>
      <family val="2"/>
      <scheme val="minor"/>
    </font>
    <font>
      <b/>
      <sz val="9"/>
      <name val="Calibri"/>
      <family val="2"/>
      <scheme val="minor"/>
    </font>
    <font>
      <b/>
      <sz val="12"/>
      <name val="Calibri"/>
      <family val="2"/>
      <scheme val="minor"/>
    </font>
    <font>
      <b/>
      <sz val="14"/>
      <name val="Calibri"/>
      <family val="2"/>
      <scheme val="minor"/>
    </font>
    <font>
      <sz val="8"/>
      <color theme="1"/>
      <name val="Arial"/>
      <family val="2"/>
    </font>
    <font>
      <sz val="14"/>
      <name val="Calibri"/>
      <family val="2"/>
      <scheme val="minor"/>
    </font>
    <font>
      <sz val="7"/>
      <name val="Arial"/>
      <family val="2"/>
    </font>
    <font>
      <b/>
      <sz val="10"/>
      <color theme="1"/>
      <name val="Arial"/>
      <family val="2"/>
    </font>
    <font>
      <sz val="7"/>
      <color theme="1"/>
      <name val="Calibri"/>
      <family val="2"/>
      <scheme val="minor"/>
    </font>
    <font>
      <sz val="8"/>
      <color indexed="8"/>
      <name val="Arial"/>
      <family val="2"/>
    </font>
    <font>
      <sz val="10"/>
      <color theme="1"/>
      <name val="Calibri"/>
      <family val="2"/>
      <scheme val="minor"/>
    </font>
    <font>
      <b/>
      <sz val="10"/>
      <color theme="1"/>
      <name val="Calibri"/>
      <family val="2"/>
      <scheme val="minor"/>
    </font>
    <font>
      <b/>
      <sz val="11"/>
      <name val="Arial"/>
      <family val="2"/>
    </font>
    <font>
      <sz val="10"/>
      <color theme="1"/>
      <name val="Arial"/>
      <family val="2"/>
    </font>
    <font>
      <b/>
      <sz val="8"/>
      <color theme="1"/>
      <name val="Arial"/>
      <family val="2"/>
    </font>
    <font>
      <b/>
      <sz val="12"/>
      <color theme="1"/>
      <name val="Calibri"/>
      <family val="2"/>
    </font>
    <font>
      <b/>
      <sz val="11"/>
      <color theme="1"/>
      <name val="Calibri"/>
      <family val="2"/>
    </font>
    <font>
      <b/>
      <i/>
      <sz val="11"/>
      <name val="Calibri"/>
      <family val="2"/>
    </font>
    <font>
      <sz val="11"/>
      <name val="Arial"/>
      <family val="2"/>
    </font>
    <font>
      <b/>
      <i/>
      <sz val="11"/>
      <color theme="1"/>
      <name val="Calibri"/>
      <family val="2"/>
    </font>
    <font>
      <b/>
      <sz val="11"/>
      <color theme="1"/>
      <name val="Arial"/>
      <family val="2"/>
    </font>
    <font>
      <b/>
      <sz val="9"/>
      <color rgb="FF000000"/>
      <name val="Calibri"/>
      <family val="2"/>
      <scheme val="minor"/>
    </font>
    <font>
      <sz val="9"/>
      <color rgb="FF000000"/>
      <name val="Calibri"/>
      <family val="2"/>
      <scheme val="minor"/>
    </font>
    <font>
      <sz val="9"/>
      <color theme="0"/>
      <name val="Calibri"/>
      <family val="2"/>
      <scheme val="minor"/>
    </font>
    <font>
      <b/>
      <sz val="9"/>
      <color theme="0"/>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E8FEE9"/>
        <bgColor indexed="64"/>
      </patternFill>
    </fill>
    <fill>
      <patternFill patternType="solid">
        <fgColor rgb="FFCCFFFF"/>
        <bgColor indexed="64"/>
      </patternFill>
    </fill>
  </fills>
  <borders count="8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503">
    <xf numFmtId="0" fontId="0" fillId="0" borderId="0" xfId="0"/>
    <xf numFmtId="0" fontId="4" fillId="0" borderId="0" xfId="0" applyFont="1"/>
    <xf numFmtId="0" fontId="0" fillId="0" borderId="0" xfId="0" applyBorder="1"/>
    <xf numFmtId="0" fontId="7" fillId="0" borderId="0" xfId="0" applyFont="1" applyBorder="1" applyAlignment="1">
      <alignment vertical="top"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xf numFmtId="0" fontId="7" fillId="0" borderId="0" xfId="0" applyFont="1" applyFill="1" applyBorder="1" applyAlignment="1">
      <alignment vertical="top" wrapText="1"/>
    </xf>
    <xf numFmtId="0" fontId="10" fillId="0" borderId="0" xfId="0" applyFont="1" applyFill="1" applyBorder="1" applyAlignment="1">
      <alignment horizontal="center" vertical="center" textRotation="90" wrapText="1"/>
    </xf>
    <xf numFmtId="0" fontId="10" fillId="0" borderId="0" xfId="0" applyFont="1" applyFill="1" applyBorder="1" applyAlignment="1">
      <alignment horizontal="center" vertical="center" wrapText="1"/>
    </xf>
    <xf numFmtId="0" fontId="0" fillId="0" borderId="0" xfId="0" applyAlignment="1">
      <alignment horizontal="center"/>
    </xf>
    <xf numFmtId="0" fontId="3" fillId="0" borderId="0" xfId="0" applyFont="1"/>
    <xf numFmtId="0" fontId="12" fillId="2" borderId="0" xfId="0" applyFont="1" applyFill="1" applyAlignment="1">
      <alignment horizontal="center" vertical="center" wrapText="1"/>
    </xf>
    <xf numFmtId="0" fontId="12" fillId="2" borderId="0" xfId="0" applyFont="1" applyFill="1" applyBorder="1" applyAlignment="1" applyProtection="1">
      <alignment vertical="center" wrapText="1"/>
    </xf>
    <xf numFmtId="0" fontId="14" fillId="0" borderId="24" xfId="0" applyFont="1" applyBorder="1" applyAlignment="1">
      <alignment horizontal="center"/>
    </xf>
    <xf numFmtId="0" fontId="14" fillId="0" borderId="0" xfId="0" applyFont="1" applyBorder="1" applyAlignment="1">
      <alignment horizontal="center"/>
    </xf>
    <xf numFmtId="0" fontId="14" fillId="0" borderId="0" xfId="0" applyFont="1" applyBorder="1"/>
    <xf numFmtId="0" fontId="19" fillId="0" borderId="24" xfId="0" applyFont="1" applyBorder="1" applyAlignment="1">
      <alignment horizontal="center"/>
    </xf>
    <xf numFmtId="0" fontId="19" fillId="0" borderId="0" xfId="0" applyFont="1" applyBorder="1" applyAlignment="1">
      <alignment horizontal="center"/>
    </xf>
    <xf numFmtId="0" fontId="14" fillId="0" borderId="0" xfId="0" applyFont="1" applyAlignment="1">
      <alignment horizontal="center"/>
    </xf>
    <xf numFmtId="0" fontId="14" fillId="0" borderId="0" xfId="0" applyFont="1"/>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0" xfId="0" applyFont="1" applyBorder="1" applyAlignment="1">
      <alignment vertical="center"/>
    </xf>
    <xf numFmtId="0" fontId="2" fillId="10" borderId="5" xfId="0" applyFont="1" applyFill="1" applyBorder="1" applyAlignment="1">
      <alignment horizontal="center" vertical="center" wrapText="1"/>
    </xf>
    <xf numFmtId="0" fontId="19" fillId="0" borderId="0" xfId="0" applyFont="1" applyBorder="1" applyAlignment="1">
      <alignment horizontal="center"/>
    </xf>
    <xf numFmtId="0" fontId="14" fillId="0" borderId="4" xfId="0" applyFont="1" applyBorder="1" applyAlignment="1">
      <alignment horizontal="center" vertical="top" wrapText="1"/>
    </xf>
    <xf numFmtId="0" fontId="11" fillId="0" borderId="3" xfId="0" applyFont="1" applyBorder="1" applyAlignment="1">
      <alignment horizontal="left" vertical="center"/>
    </xf>
    <xf numFmtId="0" fontId="11" fillId="0" borderId="4" xfId="0" applyFont="1" applyBorder="1" applyAlignment="1">
      <alignment horizontal="center" vertical="top" wrapText="1"/>
    </xf>
    <xf numFmtId="0" fontId="23" fillId="12" borderId="2"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5" fillId="12"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1" fillId="10" borderId="0" xfId="0" applyFont="1" applyFill="1" applyBorder="1" applyAlignment="1">
      <alignment horizontal="center" vertical="center" textRotation="90" wrapText="1"/>
    </xf>
    <xf numFmtId="0" fontId="26" fillId="13" borderId="2" xfId="0" applyFont="1" applyFill="1" applyBorder="1" applyAlignment="1">
      <alignment horizontal="center" vertical="center" wrapText="1"/>
    </xf>
    <xf numFmtId="0" fontId="21" fillId="10" borderId="0" xfId="0" applyFont="1" applyFill="1" applyBorder="1" applyAlignment="1">
      <alignment wrapText="1"/>
    </xf>
    <xf numFmtId="0" fontId="21" fillId="10" borderId="0"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0" fillId="10" borderId="0" xfId="0" applyFill="1" applyBorder="1"/>
    <xf numFmtId="0" fontId="1" fillId="1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3" xfId="0" applyFont="1" applyBorder="1" applyAlignment="1">
      <alignment horizontal="center"/>
    </xf>
    <xf numFmtId="0" fontId="13" fillId="0" borderId="0" xfId="0" applyFont="1" applyFill="1" applyBorder="1" applyAlignment="1">
      <alignment vertical="center" wrapText="1"/>
    </xf>
    <xf numFmtId="0" fontId="14" fillId="0" borderId="3" xfId="0" applyFont="1" applyFill="1" applyBorder="1" applyAlignment="1"/>
    <xf numFmtId="0" fontId="14" fillId="0" borderId="0" xfId="0" applyFont="1" applyFill="1" applyBorder="1" applyAlignment="1"/>
    <xf numFmtId="0" fontId="2" fillId="10" borderId="42" xfId="0" applyFont="1" applyFill="1" applyBorder="1" applyAlignment="1">
      <alignment horizontal="center" vertical="center" wrapText="1"/>
    </xf>
    <xf numFmtId="0" fontId="11" fillId="0" borderId="0" xfId="0" applyFont="1" applyBorder="1" applyAlignment="1">
      <alignment vertical="center" wrapText="1"/>
    </xf>
    <xf numFmtId="0" fontId="12" fillId="2" borderId="6" xfId="0" applyFont="1" applyFill="1" applyBorder="1" applyAlignment="1" applyProtection="1">
      <alignment horizontal="center" vertical="center" wrapText="1"/>
    </xf>
    <xf numFmtId="0" fontId="12" fillId="2" borderId="8"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6" xfId="0" applyFont="1" applyFill="1" applyBorder="1" applyAlignment="1" applyProtection="1">
      <alignment vertical="center" wrapText="1"/>
    </xf>
    <xf numFmtId="0" fontId="12" fillId="2" borderId="7"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6" fillId="0" borderId="0" xfId="0" applyFont="1" applyBorder="1" applyAlignment="1">
      <alignment vertical="center" wrapText="1"/>
    </xf>
    <xf numFmtId="16" fontId="11" fillId="0" borderId="0" xfId="0" quotePrefix="1" applyNumberFormat="1" applyFont="1" applyBorder="1" applyAlignment="1">
      <alignment horizontal="center" vertical="center" wrapText="1"/>
    </xf>
    <xf numFmtId="0" fontId="11" fillId="0" borderId="0" xfId="0" quotePrefix="1" applyFont="1" applyBorder="1" applyAlignment="1">
      <alignment horizontal="center" vertical="center" wrapText="1"/>
    </xf>
    <xf numFmtId="0" fontId="18" fillId="2" borderId="3" xfId="0" applyFont="1" applyFill="1" applyBorder="1" applyAlignment="1" applyProtection="1">
      <alignment horizontal="center" vertical="center" wrapText="1"/>
    </xf>
    <xf numFmtId="0" fontId="2" fillId="10" borderId="41"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29" fillId="8" borderId="32" xfId="0" applyFont="1" applyFill="1" applyBorder="1" applyAlignment="1">
      <alignment horizontal="center" vertical="center" wrapText="1"/>
    </xf>
    <xf numFmtId="0" fontId="29" fillId="4" borderId="42"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9" fillId="6" borderId="42" xfId="0" applyFont="1" applyFill="1" applyBorder="1" applyAlignment="1">
      <alignment horizontal="center" vertical="center" wrapText="1"/>
    </xf>
    <xf numFmtId="0" fontId="29" fillId="14" borderId="33" xfId="0" applyFont="1" applyFill="1" applyBorder="1" applyAlignment="1">
      <alignment horizontal="center" vertical="center" wrapText="1"/>
    </xf>
    <xf numFmtId="0" fontId="29" fillId="7" borderId="33" xfId="0" applyFont="1" applyFill="1" applyBorder="1" applyAlignment="1">
      <alignment horizontal="center" vertical="center" wrapText="1"/>
    </xf>
    <xf numFmtId="0" fontId="0" fillId="10" borderId="0" xfId="0" applyFont="1" applyFill="1" applyAlignment="1">
      <alignment horizontal="center" vertical="center" wrapText="1"/>
    </xf>
    <xf numFmtId="0" fontId="2" fillId="10" borderId="5" xfId="0" applyFont="1" applyFill="1" applyBorder="1" applyAlignment="1">
      <alignment horizontal="center" vertical="center" wrapText="1"/>
    </xf>
    <xf numFmtId="0" fontId="21" fillId="10" borderId="41" xfId="0" applyFont="1" applyFill="1" applyBorder="1" applyAlignment="1">
      <alignment horizontal="center" vertical="center" wrapText="1"/>
    </xf>
    <xf numFmtId="0" fontId="21" fillId="10" borderId="42"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30" fillId="10" borderId="0" xfId="0" applyFont="1" applyFill="1" applyAlignment="1">
      <alignment horizontal="center" vertical="center" wrapText="1"/>
    </xf>
    <xf numFmtId="0" fontId="30" fillId="0" borderId="0" xfId="0" applyFont="1"/>
    <xf numFmtId="0" fontId="16" fillId="0" borderId="0" xfId="0" applyFont="1" applyBorder="1" applyAlignment="1">
      <alignment horizontal="left" vertical="top" wrapText="1"/>
    </xf>
    <xf numFmtId="0" fontId="11" fillId="0" borderId="0" xfId="0" applyFont="1" applyBorder="1" applyAlignment="1">
      <alignment vertical="center" wrapText="1"/>
    </xf>
    <xf numFmtId="0" fontId="13" fillId="10" borderId="0" xfId="0" applyFont="1" applyFill="1" applyBorder="1" applyAlignment="1">
      <alignment vertical="center" wrapText="1"/>
    </xf>
    <xf numFmtId="0" fontId="16" fillId="10" borderId="0" xfId="0" applyFont="1" applyFill="1" applyBorder="1" applyAlignment="1">
      <alignment vertical="center" textRotation="90"/>
    </xf>
    <xf numFmtId="0" fontId="1" fillId="10" borderId="0" xfId="0" applyFont="1" applyFill="1" applyBorder="1" applyAlignment="1">
      <alignment horizontal="center" vertical="center" textRotation="90"/>
    </xf>
    <xf numFmtId="0" fontId="28" fillId="10" borderId="0" xfId="0" applyFont="1" applyFill="1" applyBorder="1" applyAlignment="1">
      <alignment horizontal="center" vertical="center" wrapText="1"/>
    </xf>
    <xf numFmtId="0" fontId="27" fillId="10" borderId="0" xfId="0" applyFont="1" applyFill="1" applyBorder="1" applyAlignment="1">
      <alignment horizontal="center" vertical="center"/>
    </xf>
    <xf numFmtId="0" fontId="0" fillId="10" borderId="0" xfId="0" applyFill="1" applyBorder="1" applyAlignment="1">
      <alignment horizontal="center" vertical="center" textRotation="90"/>
    </xf>
    <xf numFmtId="0" fontId="14" fillId="10" borderId="0" xfId="0" applyFont="1" applyFill="1" applyBorder="1" applyAlignment="1">
      <alignment horizontal="center"/>
    </xf>
    <xf numFmtId="0" fontId="13" fillId="10" borderId="0"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12" fillId="2" borderId="3" xfId="0" applyFont="1" applyFill="1" applyBorder="1" applyAlignment="1" applyProtection="1">
      <alignment horizontal="center" vertical="center" wrapText="1"/>
      <protection hidden="1"/>
    </xf>
    <xf numFmtId="0" fontId="12" fillId="10" borderId="2" xfId="0" applyFont="1" applyFill="1" applyBorder="1" applyAlignment="1" applyProtection="1">
      <alignment vertical="center" wrapText="1"/>
      <protection locked="0"/>
    </xf>
    <xf numFmtId="0" fontId="16" fillId="0" borderId="0" xfId="0" applyFont="1" applyBorder="1" applyAlignment="1">
      <alignment horizontal="left" vertical="center" wrapText="1"/>
    </xf>
    <xf numFmtId="0" fontId="19" fillId="0" borderId="0" xfId="0" applyFont="1" applyBorder="1" applyAlignment="1">
      <alignment horizontal="center"/>
    </xf>
    <xf numFmtId="0" fontId="11" fillId="0" borderId="0" xfId="0" applyFont="1" applyBorder="1" applyAlignment="1">
      <alignment horizontal="center" vertical="center" wrapText="1"/>
    </xf>
    <xf numFmtId="0" fontId="3" fillId="0" borderId="53" xfId="0" applyFont="1" applyBorder="1" applyAlignment="1">
      <alignment horizontal="left" wrapText="1"/>
    </xf>
    <xf numFmtId="0" fontId="3" fillId="0" borderId="59" xfId="0" applyFont="1" applyBorder="1" applyAlignment="1">
      <alignment horizontal="left" wrapText="1"/>
    </xf>
    <xf numFmtId="0" fontId="3" fillId="0" borderId="55" xfId="0" applyFont="1" applyBorder="1" applyAlignment="1">
      <alignment horizontal="left" wrapText="1"/>
    </xf>
    <xf numFmtId="0" fontId="33" fillId="15" borderId="63" xfId="0" applyFont="1" applyFill="1" applyBorder="1" applyAlignment="1">
      <alignment horizontal="center"/>
    </xf>
    <xf numFmtId="0" fontId="33" fillId="15" borderId="64" xfId="0" applyFont="1" applyFill="1" applyBorder="1" applyAlignment="1">
      <alignment horizontal="center"/>
    </xf>
    <xf numFmtId="0" fontId="33" fillId="15" borderId="42" xfId="0" applyFont="1" applyFill="1" applyBorder="1" applyAlignment="1">
      <alignment horizontal="center"/>
    </xf>
    <xf numFmtId="0" fontId="32" fillId="0" borderId="6" xfId="0" applyFont="1" applyFill="1" applyBorder="1" applyAlignment="1"/>
    <xf numFmtId="0" fontId="33" fillId="15" borderId="76" xfId="0" applyFont="1" applyFill="1" applyBorder="1" applyAlignment="1">
      <alignment horizontal="center"/>
    </xf>
    <xf numFmtId="0" fontId="3" fillId="0" borderId="51" xfId="0" applyFont="1" applyBorder="1" applyAlignment="1">
      <alignment horizontal="left"/>
    </xf>
    <xf numFmtId="0" fontId="3" fillId="0" borderId="53" xfId="0" applyFont="1" applyBorder="1" applyAlignment="1">
      <alignment horizontal="left"/>
    </xf>
    <xf numFmtId="0" fontId="3" fillId="0" borderId="51"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wrapText="1"/>
    </xf>
    <xf numFmtId="0" fontId="3" fillId="0" borderId="77" xfId="0" applyFont="1" applyBorder="1" applyAlignment="1">
      <alignment vertical="center" wrapText="1"/>
    </xf>
    <xf numFmtId="0" fontId="3" fillId="0" borderId="59" xfId="0" applyFont="1" applyBorder="1" applyAlignment="1">
      <alignment vertical="center" wrapText="1"/>
    </xf>
    <xf numFmtId="0" fontId="3" fillId="0" borderId="12" xfId="0" applyFont="1" applyBorder="1" applyAlignment="1">
      <alignment vertical="center" wrapText="1"/>
    </xf>
    <xf numFmtId="0" fontId="3" fillId="0" borderId="79" xfId="0" applyFont="1" applyBorder="1" applyAlignment="1">
      <alignment vertical="center" wrapText="1"/>
    </xf>
    <xf numFmtId="0" fontId="30" fillId="0" borderId="51" xfId="0" applyFont="1" applyBorder="1" applyAlignment="1">
      <alignment vertical="center" wrapText="1"/>
    </xf>
    <xf numFmtId="0" fontId="30" fillId="0" borderId="53" xfId="0" applyFont="1" applyBorder="1" applyAlignment="1">
      <alignment vertical="center" wrapText="1"/>
    </xf>
    <xf numFmtId="0" fontId="30" fillId="0" borderId="59" xfId="0" applyFont="1" applyBorder="1" applyAlignment="1">
      <alignment vertical="center" wrapText="1"/>
    </xf>
    <xf numFmtId="0" fontId="3" fillId="0" borderId="81" xfId="0" applyFont="1" applyBorder="1" applyAlignment="1">
      <alignment vertical="center" wrapText="1"/>
    </xf>
    <xf numFmtId="0" fontId="30" fillId="0" borderId="79" xfId="0" applyFont="1" applyBorder="1" applyAlignment="1">
      <alignment vertical="center" wrapText="1"/>
    </xf>
    <xf numFmtId="0" fontId="30" fillId="0" borderId="53" xfId="0" applyFont="1" applyBorder="1" applyAlignment="1">
      <alignment wrapText="1"/>
    </xf>
    <xf numFmtId="0" fontId="30" fillId="0" borderId="81" xfId="0" applyFont="1" applyBorder="1" applyAlignment="1">
      <alignment vertical="center" wrapText="1"/>
    </xf>
    <xf numFmtId="0" fontId="3" fillId="0" borderId="75" xfId="0" applyFont="1" applyBorder="1" applyAlignment="1">
      <alignment vertical="center" wrapText="1"/>
    </xf>
    <xf numFmtId="0" fontId="3" fillId="0" borderId="79" xfId="0" applyFont="1" applyFill="1" applyBorder="1" applyAlignment="1">
      <alignment vertical="center" wrapText="1"/>
    </xf>
    <xf numFmtId="0" fontId="3" fillId="0" borderId="53" xfId="0" applyFont="1" applyFill="1" applyBorder="1" applyAlignment="1">
      <alignment vertical="center" wrapText="1"/>
    </xf>
    <xf numFmtId="0" fontId="3" fillId="0" borderId="81" xfId="0" applyFont="1" applyFill="1" applyBorder="1" applyAlignment="1">
      <alignment vertical="center" wrapText="1"/>
    </xf>
    <xf numFmtId="0" fontId="11" fillId="0" borderId="0" xfId="0" applyFont="1" applyFill="1" applyBorder="1" applyAlignment="1">
      <alignment horizontal="center" vertical="center" wrapText="1"/>
    </xf>
    <xf numFmtId="0" fontId="12" fillId="2" borderId="2" xfId="0" applyFont="1" applyFill="1" applyBorder="1" applyAlignment="1" applyProtection="1">
      <alignment vertical="center" wrapText="1"/>
    </xf>
    <xf numFmtId="0" fontId="12" fillId="2" borderId="2" xfId="0" applyFont="1" applyFill="1" applyBorder="1" applyAlignment="1" applyProtection="1">
      <alignment horizontal="center" vertical="top" wrapText="1"/>
    </xf>
    <xf numFmtId="0" fontId="12" fillId="2" borderId="2"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2"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38" fillId="0" borderId="50" xfId="0" applyFont="1" applyBorder="1" applyAlignment="1">
      <alignment horizontal="center" vertical="center" wrapText="1"/>
    </xf>
    <xf numFmtId="0" fontId="38" fillId="0" borderId="60"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0"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61" xfId="0" applyFont="1" applyBorder="1" applyAlignment="1">
      <alignment horizontal="center" vertical="center" wrapText="1"/>
    </xf>
    <xf numFmtId="0" fontId="39" fillId="10" borderId="53" xfId="0" applyFont="1" applyFill="1" applyBorder="1" applyAlignment="1">
      <alignment horizontal="center" vertical="center" wrapText="1"/>
    </xf>
    <xf numFmtId="165" fontId="39" fillId="10" borderId="53" xfId="0" applyNumberFormat="1" applyFont="1" applyFill="1" applyBorder="1" applyAlignment="1">
      <alignment horizontal="center" vertical="center" wrapText="1"/>
    </xf>
    <xf numFmtId="14" fontId="39" fillId="0" borderId="0" xfId="0" applyNumberFormat="1" applyFont="1" applyBorder="1" applyAlignment="1">
      <alignment horizontal="center" vertical="center" wrapText="1"/>
    </xf>
    <xf numFmtId="0" fontId="38" fillId="0" borderId="58" xfId="0" applyFont="1" applyBorder="1" applyAlignment="1">
      <alignment horizontal="center" vertical="center" wrapText="1"/>
    </xf>
    <xf numFmtId="0" fontId="38" fillId="0" borderId="62" xfId="0" applyFont="1" applyBorder="1" applyAlignment="1">
      <alignment horizontal="center" vertical="center" wrapText="1"/>
    </xf>
    <xf numFmtId="0" fontId="39" fillId="0" borderId="59" xfId="0" applyFont="1" applyBorder="1" applyAlignment="1">
      <alignment horizontal="center" vertical="center" wrapText="1"/>
    </xf>
    <xf numFmtId="0" fontId="12" fillId="0" borderId="0" xfId="0" applyFont="1"/>
    <xf numFmtId="14" fontId="18" fillId="17" borderId="42"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vertical="center" wrapText="1"/>
    </xf>
    <xf numFmtId="0" fontId="18" fillId="9" borderId="39" xfId="0" applyFont="1" applyFill="1" applyBorder="1" applyAlignment="1" applyProtection="1">
      <alignment vertical="center" wrapText="1"/>
    </xf>
    <xf numFmtId="0" fontId="18" fillId="9" borderId="40" xfId="0" applyFont="1" applyFill="1" applyBorder="1" applyAlignment="1" applyProtection="1">
      <alignment vertical="center" wrapText="1"/>
    </xf>
    <xf numFmtId="0" fontId="18" fillId="0" borderId="0" xfId="0" applyFont="1" applyFill="1" applyBorder="1" applyAlignment="1" applyProtection="1">
      <alignment vertical="center"/>
      <protection locked="0"/>
    </xf>
    <xf numFmtId="0" fontId="18" fillId="9" borderId="2" xfId="0" applyFont="1" applyFill="1" applyBorder="1" applyAlignment="1" applyProtection="1">
      <alignment horizontal="center" vertical="center" wrapText="1"/>
    </xf>
    <xf numFmtId="0" fontId="18" fillId="2" borderId="0" xfId="0" applyFont="1" applyFill="1" applyAlignment="1">
      <alignment horizontal="center" vertical="center" wrapText="1"/>
    </xf>
    <xf numFmtId="9" fontId="18" fillId="9" borderId="2" xfId="0" applyNumberFormat="1" applyFont="1" applyFill="1" applyBorder="1" applyAlignment="1" applyProtection="1">
      <alignment horizontal="center" vertical="center" wrapText="1"/>
    </xf>
    <xf numFmtId="0" fontId="18" fillId="9" borderId="2" xfId="0" applyFont="1" applyFill="1" applyBorder="1" applyAlignment="1" applyProtection="1">
      <alignment horizontal="center" vertical="center" wrapText="1"/>
      <protection hidden="1"/>
    </xf>
    <xf numFmtId="9" fontId="18" fillId="9" borderId="2" xfId="0" applyNumberFormat="1" applyFont="1" applyFill="1" applyBorder="1" applyAlignment="1" applyProtection="1">
      <alignment horizontal="center" vertical="center" wrapText="1"/>
      <protection hidden="1"/>
    </xf>
    <xf numFmtId="0" fontId="18" fillId="9" borderId="2" xfId="0" applyFont="1" applyFill="1" applyBorder="1" applyAlignment="1" applyProtection="1">
      <alignment vertical="center" wrapText="1"/>
      <protection hidden="1"/>
    </xf>
    <xf numFmtId="0" fontId="12" fillId="2" borderId="2" xfId="0" applyFont="1" applyFill="1" applyBorder="1" applyAlignment="1" applyProtection="1">
      <alignment vertical="center" wrapText="1"/>
      <protection hidden="1"/>
    </xf>
    <xf numFmtId="0" fontId="12" fillId="2" borderId="2" xfId="0" applyFont="1" applyFill="1" applyBorder="1" applyAlignment="1" applyProtection="1">
      <alignment horizontal="center" vertical="center" wrapText="1"/>
      <protection locked="0" hidden="1"/>
    </xf>
    <xf numFmtId="0" fontId="12" fillId="2" borderId="2" xfId="0" applyFont="1" applyFill="1" applyBorder="1" applyAlignment="1" applyProtection="1">
      <alignment horizontal="center" vertical="center" wrapText="1"/>
      <protection hidden="1"/>
    </xf>
    <xf numFmtId="166" fontId="12" fillId="2" borderId="2" xfId="0" applyNumberFormat="1" applyFont="1" applyFill="1" applyBorder="1" applyAlignment="1" applyProtection="1">
      <alignment horizontal="center" vertical="center" wrapText="1"/>
      <protection locked="0"/>
    </xf>
    <xf numFmtId="14" fontId="12" fillId="2" borderId="2"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8" fillId="0" borderId="0" xfId="0" applyFont="1" applyFill="1" applyAlignment="1">
      <alignment horizontal="center" vertical="center" wrapText="1"/>
    </xf>
    <xf numFmtId="14" fontId="12" fillId="2" borderId="1" xfId="0" applyNumberFormat="1" applyFont="1" applyFill="1" applyBorder="1" applyAlignment="1" applyProtection="1">
      <alignment horizontal="center" vertical="center" wrapText="1"/>
      <protection locked="0"/>
    </xf>
    <xf numFmtId="14" fontId="12" fillId="2" borderId="20" xfId="0" applyNumberFormat="1" applyFont="1" applyFill="1" applyBorder="1" applyAlignment="1" applyProtection="1">
      <alignment horizontal="center" vertical="center" wrapText="1"/>
      <protection locked="0"/>
    </xf>
    <xf numFmtId="0" fontId="12" fillId="0" borderId="37"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hidden="1"/>
    </xf>
    <xf numFmtId="0" fontId="18" fillId="2" borderId="0" xfId="0" applyFont="1" applyFill="1" applyAlignment="1" applyProtection="1">
      <alignment horizontal="center" vertical="center" wrapText="1"/>
    </xf>
    <xf numFmtId="0" fontId="18" fillId="6" borderId="0" xfId="0" applyFont="1" applyFill="1" applyAlignment="1">
      <alignment horizontal="center" vertical="center" wrapText="1"/>
    </xf>
    <xf numFmtId="0" fontId="41" fillId="10" borderId="0" xfId="0" applyFont="1" applyFill="1" applyBorder="1" applyAlignment="1">
      <alignment vertical="center" wrapText="1"/>
    </xf>
    <xf numFmtId="0" fontId="41" fillId="10" borderId="0" xfId="0" applyFont="1" applyFill="1" applyBorder="1" applyAlignment="1">
      <alignment horizontal="center" vertical="center" wrapText="1"/>
    </xf>
    <xf numFmtId="0" fontId="40" fillId="10" borderId="0" xfId="0" applyFont="1" applyFill="1" applyBorder="1" applyAlignment="1" applyProtection="1">
      <alignment horizontal="center" vertical="center" wrapText="1"/>
      <protection hidden="1"/>
    </xf>
    <xf numFmtId="0" fontId="40" fillId="10" borderId="0" xfId="0" applyFont="1" applyFill="1" applyBorder="1" applyAlignment="1">
      <alignment horizontal="center" vertical="center" wrapText="1"/>
    </xf>
    <xf numFmtId="0" fontId="40" fillId="10" borderId="0" xfId="0" applyFont="1" applyFill="1" applyBorder="1" applyAlignment="1">
      <alignment vertical="center" wrapText="1"/>
    </xf>
    <xf numFmtId="0" fontId="41" fillId="10" borderId="0" xfId="0" applyFont="1" applyFill="1" applyBorder="1" applyAlignment="1" applyProtection="1">
      <alignment horizontal="center" vertical="center" wrapText="1"/>
      <protection hidden="1"/>
    </xf>
    <xf numFmtId="0" fontId="41" fillId="10" borderId="0" xfId="0" applyFont="1" applyFill="1" applyBorder="1" applyAlignment="1" applyProtection="1">
      <alignment vertical="center" wrapText="1"/>
      <protection hidden="1"/>
    </xf>
    <xf numFmtId="0" fontId="40" fillId="10" borderId="0" xfId="0" applyFont="1" applyFill="1" applyBorder="1" applyAlignment="1">
      <alignment horizontal="center" wrapText="1"/>
    </xf>
    <xf numFmtId="0" fontId="40" fillId="10" borderId="0" xfId="0" applyFont="1" applyFill="1" applyBorder="1"/>
    <xf numFmtId="0" fontId="40" fillId="10" borderId="0" xfId="0" applyFont="1" applyFill="1" applyBorder="1" applyAlignment="1">
      <alignment horizontal="justify" vertical="center" wrapText="1"/>
    </xf>
    <xf numFmtId="0" fontId="40" fillId="10" borderId="0" xfId="0" applyFont="1" applyFill="1" applyBorder="1" applyAlignment="1">
      <alignment horizontal="justify" vertical="center"/>
    </xf>
    <xf numFmtId="0" fontId="12" fillId="2" borderId="0" xfId="0" applyFont="1" applyFill="1" applyAlignment="1" applyProtection="1">
      <alignment horizontal="center" vertical="center" wrapText="1"/>
    </xf>
    <xf numFmtId="0" fontId="18" fillId="2" borderId="3"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4" xfId="0" applyFont="1" applyFill="1" applyBorder="1" applyAlignment="1" applyProtection="1">
      <alignment vertical="center"/>
    </xf>
    <xf numFmtId="0" fontId="38" fillId="0" borderId="54" xfId="0" applyFont="1" applyBorder="1" applyAlignment="1">
      <alignment horizontal="center" vertical="center" wrapText="1"/>
    </xf>
    <xf numFmtId="0" fontId="39" fillId="0" borderId="55" xfId="0" applyFont="1" applyBorder="1" applyAlignment="1">
      <alignment horizontal="center" vertical="center" wrapText="1"/>
    </xf>
    <xf numFmtId="0" fontId="12" fillId="0" borderId="0" xfId="0" applyFont="1" applyBorder="1"/>
    <xf numFmtId="0" fontId="18" fillId="15" borderId="45" xfId="0" applyFont="1" applyFill="1" applyBorder="1" applyAlignment="1" applyProtection="1">
      <alignment horizontal="center" vertical="center" wrapText="1"/>
    </xf>
    <xf numFmtId="0" fontId="18" fillId="9" borderId="10" xfId="0" applyFont="1" applyFill="1" applyBorder="1" applyAlignment="1" applyProtection="1">
      <alignment horizontal="center" vertical="center" wrapText="1"/>
    </xf>
    <xf numFmtId="0" fontId="12" fillId="2" borderId="18" xfId="0" applyFont="1" applyFill="1" applyBorder="1" applyAlignment="1" applyProtection="1">
      <alignment vertical="center" wrapText="1"/>
    </xf>
    <xf numFmtId="0" fontId="12" fillId="2" borderId="18" xfId="0" applyFont="1" applyFill="1" applyBorder="1" applyAlignment="1" applyProtection="1">
      <alignment horizontal="center" vertical="center" wrapText="1"/>
    </xf>
    <xf numFmtId="0" fontId="12" fillId="2" borderId="13" xfId="0" applyFont="1" applyFill="1" applyBorder="1" applyAlignment="1" applyProtection="1">
      <alignment vertical="center" wrapText="1"/>
    </xf>
    <xf numFmtId="0" fontId="12" fillId="2" borderId="13" xfId="0" applyFont="1" applyFill="1" applyBorder="1" applyAlignment="1" applyProtection="1">
      <alignment horizontal="center" vertical="center" wrapText="1"/>
    </xf>
    <xf numFmtId="0" fontId="18" fillId="15" borderId="39" xfId="0" applyFont="1" applyFill="1" applyBorder="1" applyAlignment="1" applyProtection="1">
      <alignment horizontal="center" vertical="center"/>
    </xf>
    <xf numFmtId="0" fontId="12" fillId="0" borderId="0" xfId="0" applyFont="1" applyAlignment="1"/>
    <xf numFmtId="0" fontId="18" fillId="9" borderId="30" xfId="0" applyFont="1" applyFill="1" applyBorder="1" applyAlignment="1" applyProtection="1">
      <alignment horizontal="center" vertical="center" wrapText="1"/>
    </xf>
    <xf numFmtId="0" fontId="18" fillId="9" borderId="24" xfId="0" applyFont="1" applyFill="1" applyBorder="1" applyAlignment="1" applyProtection="1">
      <alignment horizontal="center" vertical="center" wrapText="1"/>
    </xf>
    <xf numFmtId="0" fontId="12" fillId="10" borderId="2"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10"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4" fontId="12" fillId="0" borderId="2" xfId="0" applyNumberFormat="1" applyFont="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41" fillId="10" borderId="0" xfId="0"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hidden="1"/>
    </xf>
    <xf numFmtId="0" fontId="18" fillId="9" borderId="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protection hidden="1"/>
    </xf>
    <xf numFmtId="0" fontId="12" fillId="2" borderId="8"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0" fontId="12" fillId="2" borderId="82"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8" fillId="0" borderId="2" xfId="0" applyFont="1" applyFill="1" applyBorder="1" applyAlignment="1" applyProtection="1">
      <alignment horizontal="center" vertical="center" wrapText="1"/>
      <protection hidden="1"/>
    </xf>
    <xf numFmtId="0" fontId="18" fillId="0" borderId="2"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wrapText="1"/>
    </xf>
    <xf numFmtId="0" fontId="18" fillId="10" borderId="10" xfId="0" applyFont="1" applyFill="1" applyBorder="1" applyAlignment="1" applyProtection="1">
      <alignment horizontal="center" vertical="center" wrapText="1"/>
      <protection locked="0"/>
    </xf>
    <xf numFmtId="0" fontId="18" fillId="10" borderId="30" xfId="0" applyFont="1" applyFill="1" applyBorder="1" applyAlignment="1" applyProtection="1">
      <alignment horizontal="center" vertical="center" wrapText="1"/>
      <protection locked="0"/>
    </xf>
    <xf numFmtId="0" fontId="18" fillId="10" borderId="1" xfId="0" applyFont="1" applyFill="1" applyBorder="1" applyAlignment="1" applyProtection="1">
      <alignment horizontal="center" vertical="center" wrapText="1"/>
      <protection locked="0"/>
    </xf>
    <xf numFmtId="9" fontId="18" fillId="10" borderId="10" xfId="0" applyNumberFormat="1" applyFont="1" applyFill="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9" fontId="18" fillId="0" borderId="10" xfId="0" applyNumberFormat="1" applyFont="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9" fontId="18" fillId="0" borderId="10" xfId="0" applyNumberFormat="1"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wrapText="1"/>
      <protection locked="0"/>
    </xf>
    <xf numFmtId="0" fontId="18" fillId="9" borderId="56" xfId="0" applyFont="1" applyFill="1" applyBorder="1" applyAlignment="1" applyProtection="1">
      <alignment horizontal="center" vertical="center"/>
    </xf>
    <xf numFmtId="0" fontId="18" fillId="9" borderId="44" xfId="0" applyFont="1" applyFill="1" applyBorder="1" applyAlignment="1" applyProtection="1">
      <alignment horizontal="center" vertical="center"/>
    </xf>
    <xf numFmtId="0" fontId="18" fillId="9" borderId="45" xfId="0"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8" fillId="2" borderId="10"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0" fontId="18" fillId="10" borderId="2" xfId="0" applyFont="1" applyFill="1" applyBorder="1" applyAlignment="1" applyProtection="1">
      <alignment horizontal="center" vertical="center" wrapText="1"/>
      <protection locked="0"/>
    </xf>
    <xf numFmtId="0" fontId="12" fillId="10" borderId="2"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2" fillId="10" borderId="10" xfId="0" applyFont="1" applyFill="1" applyBorder="1" applyAlignment="1" applyProtection="1">
      <alignment horizontal="center" vertical="center" wrapText="1"/>
      <protection locked="0"/>
    </xf>
    <xf numFmtId="0" fontId="12" fillId="10" borderId="30" xfId="0"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wrapText="1"/>
      <protection locked="0"/>
    </xf>
    <xf numFmtId="0" fontId="12" fillId="0" borderId="0" xfId="0" applyFont="1"/>
    <xf numFmtId="9" fontId="18" fillId="10" borderId="30" xfId="0" applyNumberFormat="1" applyFont="1" applyFill="1" applyBorder="1" applyAlignment="1" applyProtection="1">
      <alignment horizontal="center" vertical="center" wrapText="1"/>
      <protection locked="0"/>
    </xf>
    <xf numFmtId="9" fontId="18" fillId="10" borderId="1" xfId="0" applyNumberFormat="1" applyFont="1" applyFill="1" applyBorder="1" applyAlignment="1" applyProtection="1">
      <alignment horizontal="center" vertical="center" wrapText="1"/>
      <protection locked="0"/>
    </xf>
    <xf numFmtId="0" fontId="18" fillId="2" borderId="0" xfId="0" applyFont="1" applyFill="1" applyBorder="1" applyAlignment="1" applyProtection="1">
      <alignment horizontal="center" vertical="center"/>
    </xf>
    <xf numFmtId="0" fontId="18" fillId="0" borderId="2" xfId="0" applyFont="1" applyBorder="1" applyAlignment="1" applyProtection="1">
      <alignment horizontal="center" vertical="center" wrapText="1"/>
      <protection locked="0"/>
    </xf>
    <xf numFmtId="9" fontId="18" fillId="0" borderId="2" xfId="0" applyNumberFormat="1" applyFont="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center" vertical="center" wrapText="1"/>
      <protection locked="0" hidden="1"/>
    </xf>
    <xf numFmtId="0" fontId="12" fillId="2" borderId="0" xfId="0" applyFont="1" applyFill="1" applyBorder="1" applyAlignment="1" applyProtection="1">
      <alignment horizontal="center" vertical="center" wrapText="1"/>
      <protection locked="0"/>
    </xf>
    <xf numFmtId="0" fontId="18" fillId="9" borderId="38" xfId="0" applyFont="1" applyFill="1" applyBorder="1" applyAlignment="1" applyProtection="1">
      <alignment horizontal="center" vertical="center" wrapText="1"/>
    </xf>
    <xf numFmtId="0" fontId="18" fillId="9" borderId="39" xfId="0" applyFont="1" applyFill="1" applyBorder="1" applyAlignment="1" applyProtection="1">
      <alignment horizontal="center" vertical="center" wrapText="1"/>
    </xf>
    <xf numFmtId="0" fontId="18" fillId="17" borderId="38" xfId="0" applyFont="1" applyFill="1" applyBorder="1" applyAlignment="1" applyProtection="1">
      <alignment horizontal="center" vertical="center"/>
      <protection locked="0"/>
    </xf>
    <xf numFmtId="0" fontId="18" fillId="17" borderId="39" xfId="0" applyFont="1" applyFill="1" applyBorder="1" applyAlignment="1" applyProtection="1">
      <alignment horizontal="center" vertical="center"/>
      <protection locked="0"/>
    </xf>
    <xf numFmtId="0" fontId="18" fillId="17" borderId="40" xfId="0" applyFont="1" applyFill="1" applyBorder="1" applyAlignment="1" applyProtection="1">
      <alignment horizontal="center" vertical="center"/>
      <protection locked="0"/>
    </xf>
    <xf numFmtId="0" fontId="40" fillId="10" borderId="0" xfId="0" applyFont="1" applyFill="1" applyBorder="1" applyAlignment="1">
      <alignment horizontal="center" vertical="center" wrapText="1"/>
    </xf>
    <xf numFmtId="0" fontId="18" fillId="2" borderId="13"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protection locked="0"/>
    </xf>
    <xf numFmtId="0" fontId="18" fillId="2" borderId="14" xfId="0" applyFont="1" applyFill="1" applyBorder="1" applyAlignment="1" applyProtection="1">
      <alignment horizontal="center" vertical="center" wrapText="1"/>
      <protection locked="0"/>
    </xf>
    <xf numFmtId="0" fontId="18" fillId="2" borderId="15"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protection locked="0"/>
    </xf>
    <xf numFmtId="0" fontId="12" fillId="2" borderId="34"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8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85"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xf>
    <xf numFmtId="0" fontId="18" fillId="9" borderId="18" xfId="0" applyFont="1" applyFill="1" applyBorder="1" applyAlignment="1" applyProtection="1">
      <alignment horizontal="center" vertical="center" wrapText="1"/>
    </xf>
    <xf numFmtId="0" fontId="18" fillId="9" borderId="10" xfId="0" applyFont="1" applyFill="1" applyBorder="1" applyAlignment="1" applyProtection="1">
      <alignment horizontal="center" vertical="center" wrapText="1"/>
    </xf>
    <xf numFmtId="0" fontId="18" fillId="15" borderId="38" xfId="0" applyFont="1" applyFill="1" applyBorder="1" applyAlignment="1" applyProtection="1">
      <alignment horizontal="center" vertical="center"/>
    </xf>
    <xf numFmtId="0" fontId="18" fillId="15" borderId="39" xfId="0" applyFont="1" applyFill="1" applyBorder="1" applyAlignment="1" applyProtection="1">
      <alignment horizontal="center" vertical="center"/>
    </xf>
    <xf numFmtId="0" fontId="18" fillId="2" borderId="6"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9" borderId="43" xfId="0" applyFont="1" applyFill="1" applyBorder="1" applyAlignment="1" applyProtection="1">
      <alignment horizontal="center" vertical="center" wrapText="1"/>
    </xf>
    <xf numFmtId="0" fontId="18" fillId="9" borderId="83" xfId="0" applyFont="1" applyFill="1" applyBorder="1" applyAlignment="1" applyProtection="1">
      <alignment horizontal="center" vertical="center" wrapText="1"/>
    </xf>
    <xf numFmtId="0" fontId="18" fillId="9" borderId="17" xfId="0" applyFont="1" applyFill="1" applyBorder="1" applyAlignment="1" applyProtection="1">
      <alignment horizontal="center" vertical="center" wrapText="1"/>
    </xf>
    <xf numFmtId="0" fontId="18" fillId="9" borderId="30" xfId="0" applyFont="1" applyFill="1" applyBorder="1" applyAlignment="1" applyProtection="1">
      <alignment horizontal="center" vertical="center" wrapText="1"/>
    </xf>
    <xf numFmtId="0" fontId="18" fillId="9" borderId="19" xfId="0" applyFont="1" applyFill="1" applyBorder="1" applyAlignment="1" applyProtection="1">
      <alignment horizontal="center" vertical="center" wrapText="1"/>
    </xf>
    <xf numFmtId="0" fontId="18" fillId="9" borderId="35" xfId="0" applyFont="1" applyFill="1" applyBorder="1" applyAlignment="1" applyProtection="1">
      <alignment horizontal="center" vertical="center" wrapText="1"/>
    </xf>
    <xf numFmtId="0" fontId="12" fillId="16" borderId="38" xfId="0" applyFont="1" applyFill="1" applyBorder="1" applyAlignment="1" applyProtection="1">
      <alignment horizontal="center" vertical="center" wrapText="1"/>
    </xf>
    <xf numFmtId="0" fontId="12" fillId="16" borderId="39" xfId="0" applyFont="1" applyFill="1" applyBorder="1" applyAlignment="1" applyProtection="1">
      <alignment horizontal="center" vertical="center" wrapText="1"/>
    </xf>
    <xf numFmtId="0" fontId="12" fillId="16" borderId="40" xfId="0" applyFont="1" applyFill="1" applyBorder="1" applyAlignment="1" applyProtection="1">
      <alignment horizontal="center" vertical="center" wrapText="1"/>
    </xf>
    <xf numFmtId="164" fontId="12" fillId="16" borderId="38" xfId="0" applyNumberFormat="1" applyFont="1" applyFill="1" applyBorder="1" applyAlignment="1" applyProtection="1">
      <alignment horizontal="center" vertical="center" wrapText="1"/>
      <protection locked="0"/>
    </xf>
    <xf numFmtId="164" fontId="12" fillId="16" borderId="40" xfId="0" applyNumberFormat="1" applyFont="1" applyFill="1" applyBorder="1" applyAlignment="1" applyProtection="1">
      <alignment horizontal="center" vertical="center" wrapText="1"/>
      <protection locked="0"/>
    </xf>
    <xf numFmtId="0" fontId="18" fillId="2" borderId="43"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xf>
    <xf numFmtId="0" fontId="18" fillId="2" borderId="18"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protection locked="0"/>
    </xf>
    <xf numFmtId="0" fontId="12" fillId="2" borderId="2" xfId="0" applyNumberFormat="1" applyFont="1" applyFill="1" applyBorder="1" applyAlignment="1" applyProtection="1">
      <alignment horizontal="center" vertical="center" wrapText="1"/>
    </xf>
    <xf numFmtId="0" fontId="18" fillId="2" borderId="0" xfId="0" applyFont="1" applyFill="1" applyAlignment="1">
      <alignment horizontal="center" vertical="center" wrapText="1"/>
    </xf>
    <xf numFmtId="0" fontId="18" fillId="9" borderId="24" xfId="0" applyFont="1" applyFill="1" applyBorder="1" applyAlignment="1" applyProtection="1">
      <alignment horizontal="center" vertical="center" wrapText="1"/>
    </xf>
    <xf numFmtId="0" fontId="18" fillId="9" borderId="26"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protection locked="0"/>
    </xf>
    <xf numFmtId="0" fontId="18" fillId="9" borderId="28" xfId="0" applyFont="1" applyFill="1" applyBorder="1" applyAlignment="1" applyProtection="1">
      <alignment horizontal="center" vertical="center" wrapText="1"/>
    </xf>
    <xf numFmtId="0" fontId="18" fillId="9" borderId="29" xfId="0" applyFont="1" applyFill="1" applyBorder="1" applyAlignment="1" applyProtection="1">
      <alignment horizontal="center" vertical="center" wrapText="1"/>
    </xf>
    <xf numFmtId="10" fontId="12" fillId="5" borderId="1" xfId="1" applyNumberFormat="1" applyFont="1" applyFill="1" applyBorder="1" applyAlignment="1" applyProtection="1">
      <alignment horizontal="center" vertical="center" wrapText="1"/>
      <protection locked="0"/>
    </xf>
    <xf numFmtId="0" fontId="12" fillId="5" borderId="2" xfId="1" applyNumberFormat="1" applyFont="1" applyFill="1" applyBorder="1" applyAlignment="1" applyProtection="1">
      <alignment horizontal="center" vertical="center" wrapText="1"/>
      <protection locked="0"/>
    </xf>
    <xf numFmtId="9" fontId="12" fillId="5" borderId="1" xfId="1" applyNumberFormat="1"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9" fontId="12" fillId="5" borderId="1" xfId="1" applyFont="1" applyFill="1" applyBorder="1" applyAlignment="1" applyProtection="1">
      <alignment horizontal="center" vertical="center" wrapText="1"/>
      <protection locked="0"/>
    </xf>
    <xf numFmtId="0" fontId="18" fillId="15" borderId="57" xfId="0" applyFont="1" applyFill="1" applyBorder="1" applyAlignment="1" applyProtection="1">
      <alignment horizontal="center" vertical="center" wrapText="1"/>
    </xf>
    <xf numFmtId="0" fontId="18" fillId="9" borderId="47" xfId="0" applyFont="1" applyFill="1" applyBorder="1" applyAlignment="1" applyProtection="1">
      <alignment horizontal="center" vertical="center" wrapText="1"/>
    </xf>
    <xf numFmtId="0" fontId="18" fillId="9" borderId="11" xfId="0" applyFont="1" applyFill="1" applyBorder="1" applyAlignment="1" applyProtection="1">
      <alignment horizontal="center" vertical="center" wrapText="1"/>
    </xf>
    <xf numFmtId="0" fontId="18" fillId="9" borderId="48" xfId="0" applyFont="1" applyFill="1" applyBorder="1" applyAlignment="1" applyProtection="1">
      <alignment horizontal="center" vertical="center" wrapText="1"/>
    </xf>
    <xf numFmtId="0" fontId="18" fillId="15" borderId="56" xfId="0" applyFont="1" applyFill="1" applyBorder="1" applyAlignment="1" applyProtection="1">
      <alignment horizontal="center" vertical="center"/>
    </xf>
    <xf numFmtId="0" fontId="18" fillId="15" borderId="45"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14" fontId="18" fillId="16" borderId="57" xfId="0" applyNumberFormat="1" applyFont="1" applyFill="1" applyBorder="1" applyAlignment="1" applyProtection="1">
      <alignment horizontal="center" vertical="center" wrapText="1"/>
      <protection locked="0"/>
    </xf>
    <xf numFmtId="0" fontId="18" fillId="16" borderId="46" xfId="0" applyFont="1" applyFill="1" applyBorder="1" applyAlignment="1" applyProtection="1">
      <alignment horizontal="center" vertical="center" wrapText="1"/>
      <protection locked="0"/>
    </xf>
    <xf numFmtId="0" fontId="12" fillId="16" borderId="38" xfId="0" applyFont="1" applyFill="1" applyBorder="1" applyAlignment="1" applyProtection="1">
      <alignment horizontal="center" vertical="center"/>
    </xf>
    <xf numFmtId="0" fontId="12" fillId="16" borderId="39" xfId="0" applyFont="1" applyFill="1" applyBorder="1" applyAlignment="1" applyProtection="1">
      <alignment horizontal="center" vertical="center"/>
    </xf>
    <xf numFmtId="0" fontId="12" fillId="16" borderId="40" xfId="0" applyFont="1" applyFill="1" applyBorder="1" applyAlignment="1" applyProtection="1">
      <alignment horizontal="center" vertical="center"/>
    </xf>
    <xf numFmtId="9" fontId="12" fillId="5" borderId="2" xfId="1"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1" fillId="10" borderId="0" xfId="0" applyFont="1" applyFill="1" applyBorder="1" applyAlignment="1">
      <alignment horizontal="center" vertical="center" wrapText="1"/>
    </xf>
    <xf numFmtId="0" fontId="16" fillId="0" borderId="22" xfId="0" applyFont="1" applyBorder="1" applyAlignment="1">
      <alignment horizontal="center" vertical="top" wrapText="1"/>
    </xf>
    <xf numFmtId="0" fontId="16" fillId="0" borderId="23" xfId="0" applyFont="1" applyBorder="1" applyAlignment="1">
      <alignment horizontal="center" vertical="top" wrapText="1"/>
    </xf>
    <xf numFmtId="0" fontId="16" fillId="0" borderId="5" xfId="0" applyFont="1" applyBorder="1" applyAlignment="1">
      <alignment horizontal="center" vertical="top" wrapText="1"/>
    </xf>
    <xf numFmtId="0" fontId="7" fillId="0" borderId="21" xfId="0" applyFont="1" applyBorder="1" applyAlignment="1">
      <alignment horizontal="center"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16" fillId="8"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4" fillId="0" borderId="0" xfId="0" applyFont="1" applyAlignment="1">
      <alignment horizontal="center"/>
    </xf>
    <xf numFmtId="0" fontId="11" fillId="0" borderId="4" xfId="0" applyFont="1" applyBorder="1" applyAlignment="1">
      <alignment horizontal="center" vertical="top" wrapText="1"/>
    </xf>
    <xf numFmtId="0" fontId="4" fillId="10" borderId="0" xfId="0" applyFont="1" applyFill="1" applyBorder="1" applyAlignment="1">
      <alignment horizontal="center" vertical="center"/>
    </xf>
    <xf numFmtId="0" fontId="1" fillId="10" borderId="0" xfId="0" applyFont="1" applyFill="1" applyBorder="1" applyAlignment="1">
      <alignment horizontal="center" vertical="center" textRotation="90"/>
    </xf>
    <xf numFmtId="0" fontId="16" fillId="10" borderId="0" xfId="0" applyFont="1" applyFill="1" applyBorder="1" applyAlignment="1">
      <alignment horizontal="center" vertical="center" wrapText="1"/>
    </xf>
    <xf numFmtId="0" fontId="16" fillId="0" borderId="0" xfId="0" applyFont="1" applyBorder="1" applyAlignment="1">
      <alignment horizontal="left" vertical="top" wrapText="1"/>
    </xf>
    <xf numFmtId="0" fontId="11" fillId="0" borderId="0" xfId="0" applyFont="1" applyBorder="1" applyAlignment="1">
      <alignment horizontal="left" vertical="center" wrapText="1"/>
    </xf>
    <xf numFmtId="0" fontId="31" fillId="10" borderId="0" xfId="0" applyFont="1" applyFill="1" applyBorder="1" applyAlignment="1">
      <alignment horizontal="center" vertical="center" wrapText="1"/>
    </xf>
    <xf numFmtId="0" fontId="14" fillId="0" borderId="22" xfId="0" applyFont="1" applyFill="1" applyBorder="1" applyAlignment="1">
      <alignment horizontal="center"/>
    </xf>
    <xf numFmtId="0" fontId="14" fillId="0" borderId="23" xfId="0" applyFont="1" applyFill="1" applyBorder="1" applyAlignment="1">
      <alignment horizontal="center"/>
    </xf>
    <xf numFmtId="0" fontId="14" fillId="0" borderId="5" xfId="0" applyFont="1" applyFill="1" applyBorder="1" applyAlignment="1">
      <alignment horizontal="center"/>
    </xf>
    <xf numFmtId="0" fontId="24" fillId="11" borderId="25"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1" fillId="0" borderId="0" xfId="0" applyFont="1" applyBorder="1" applyAlignment="1">
      <alignment horizontal="center" vertical="top" wrapText="1"/>
    </xf>
    <xf numFmtId="0" fontId="16" fillId="0" borderId="0" xfId="0" applyFont="1" applyBorder="1" applyAlignment="1">
      <alignment horizontal="center" vertical="top" wrapText="1"/>
    </xf>
    <xf numFmtId="0" fontId="1" fillId="2" borderId="10" xfId="0" applyFont="1" applyFill="1" applyBorder="1" applyAlignment="1">
      <alignment horizontal="center" vertical="center" textRotation="90" wrapText="1"/>
    </xf>
    <xf numFmtId="0" fontId="1" fillId="2" borderId="30"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9" fillId="0" borderId="24" xfId="0" applyFont="1" applyBorder="1" applyAlignment="1">
      <alignment horizontal="center"/>
    </xf>
    <xf numFmtId="0" fontId="19" fillId="0" borderId="0" xfId="0" applyFont="1" applyBorder="1" applyAlignment="1">
      <alignment horizontal="center"/>
    </xf>
    <xf numFmtId="0" fontId="19" fillId="0" borderId="28" xfId="0" applyFont="1" applyBorder="1" applyAlignment="1">
      <alignment horizontal="center"/>
    </xf>
    <xf numFmtId="0" fontId="19" fillId="0" borderId="16" xfId="0" applyFont="1" applyBorder="1" applyAlignment="1">
      <alignment horizontal="center"/>
    </xf>
    <xf numFmtId="0" fontId="11" fillId="0" borderId="0"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5" xfId="0" applyFont="1" applyBorder="1" applyAlignment="1">
      <alignment horizontal="center" vertical="center"/>
    </xf>
    <xf numFmtId="0" fontId="16" fillId="0" borderId="4" xfId="0" applyFont="1" applyBorder="1" applyAlignment="1">
      <alignment horizontal="center" vertical="top" wrapText="1"/>
    </xf>
    <xf numFmtId="0" fontId="14" fillId="0" borderId="4" xfId="0" applyFont="1" applyBorder="1" applyAlignment="1">
      <alignment horizontal="center" vertical="top"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xf>
    <xf numFmtId="0" fontId="16" fillId="0" borderId="6" xfId="0" applyFont="1" applyBorder="1" applyAlignment="1">
      <alignment horizontal="center"/>
    </xf>
    <xf numFmtId="0" fontId="16" fillId="0" borderId="7" xfId="0" applyFont="1" applyBorder="1" applyAlignment="1">
      <alignment horizontal="center"/>
    </xf>
    <xf numFmtId="0" fontId="11" fillId="0" borderId="3" xfId="0" applyFont="1" applyBorder="1" applyAlignment="1">
      <alignment horizontal="left" vertical="center"/>
    </xf>
    <xf numFmtId="0" fontId="14" fillId="0" borderId="9" xfId="0" applyFont="1" applyBorder="1" applyAlignment="1">
      <alignment horizontal="center"/>
    </xf>
    <xf numFmtId="0" fontId="14" fillId="0" borderId="24" xfId="0" applyFont="1" applyBorder="1" applyAlignment="1">
      <alignment horizontal="center"/>
    </xf>
    <xf numFmtId="0" fontId="14" fillId="0" borderId="31" xfId="0" applyFont="1" applyBorder="1" applyAlignment="1">
      <alignment horizont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21" xfId="0" applyFont="1" applyBorder="1" applyAlignment="1">
      <alignment horizontal="center" vertical="top" wrapText="1"/>
    </xf>
    <xf numFmtId="0" fontId="16" fillId="0" borderId="26" xfId="0" applyFont="1" applyBorder="1" applyAlignment="1">
      <alignment horizontal="center" vertical="top" wrapText="1"/>
    </xf>
    <xf numFmtId="0" fontId="16" fillId="0" borderId="27" xfId="0" applyFont="1" applyBorder="1" applyAlignment="1">
      <alignment horizontal="center" vertical="top"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4" fillId="0" borderId="4" xfId="0" applyFont="1" applyBorder="1" applyAlignment="1">
      <alignment horizontal="center"/>
    </xf>
    <xf numFmtId="0" fontId="11" fillId="0" borderId="3" xfId="0" applyFont="1" applyBorder="1" applyAlignment="1">
      <alignment horizontal="left" vertical="center" wrapText="1"/>
    </xf>
    <xf numFmtId="0" fontId="11" fillId="0" borderId="0" xfId="0" quotePrefix="1" applyFont="1" applyFill="1" applyBorder="1" applyAlignment="1">
      <alignment horizontal="left" vertical="center" wrapText="1"/>
    </xf>
    <xf numFmtId="0" fontId="11" fillId="0" borderId="0" xfId="0" quotePrefix="1" applyFont="1" applyBorder="1" applyAlignment="1">
      <alignment horizontal="left" vertical="center" wrapText="1"/>
    </xf>
    <xf numFmtId="0" fontId="9" fillId="0" borderId="0" xfId="0" applyFont="1" applyFill="1" applyBorder="1" applyAlignment="1">
      <alignment horizontal="center" vertical="center" wrapText="1"/>
    </xf>
    <xf numFmtId="0" fontId="16" fillId="0" borderId="9" xfId="0" applyFont="1" applyBorder="1" applyAlignment="1">
      <alignment horizontal="center" vertical="top" wrapText="1"/>
    </xf>
    <xf numFmtId="0" fontId="16" fillId="0" borderId="24" xfId="0" applyFont="1" applyBorder="1" applyAlignment="1">
      <alignment horizontal="center" vertical="top" wrapText="1"/>
    </xf>
    <xf numFmtId="0" fontId="16" fillId="0" borderId="31" xfId="0" applyFont="1" applyBorder="1" applyAlignment="1">
      <alignment horizontal="center" vertical="top" wrapText="1"/>
    </xf>
    <xf numFmtId="0" fontId="14" fillId="0" borderId="0" xfId="0" applyFont="1" applyBorder="1" applyAlignment="1">
      <alignment horizontal="center"/>
    </xf>
    <xf numFmtId="0" fontId="14" fillId="0" borderId="23" xfId="0" applyFont="1" applyBorder="1" applyAlignment="1">
      <alignment horizontal="center"/>
    </xf>
    <xf numFmtId="0" fontId="15" fillId="0" borderId="0" xfId="0" applyFont="1" applyBorder="1" applyAlignment="1">
      <alignment horizontal="justify" vertical="top" wrapText="1"/>
    </xf>
    <xf numFmtId="0" fontId="14" fillId="0" borderId="3" xfId="0" applyFont="1" applyBorder="1" applyAlignment="1">
      <alignment horizontal="center"/>
    </xf>
    <xf numFmtId="0" fontId="11" fillId="0" borderId="0" xfId="0" applyFont="1" applyBorder="1" applyAlignment="1">
      <alignment vertical="center" wrapText="1"/>
    </xf>
    <xf numFmtId="0" fontId="20" fillId="10" borderId="38" xfId="0" applyFont="1" applyFill="1" applyBorder="1" applyAlignment="1">
      <alignment horizontal="center" vertical="center" wrapText="1"/>
    </xf>
    <xf numFmtId="0" fontId="20" fillId="10" borderId="39" xfId="0" applyFont="1" applyFill="1" applyBorder="1" applyAlignment="1">
      <alignment horizontal="center" vertical="center" wrapText="1"/>
    </xf>
    <xf numFmtId="0" fontId="20" fillId="10" borderId="40" xfId="0" applyFont="1" applyFill="1" applyBorder="1" applyAlignment="1">
      <alignment horizontal="center" vertical="center" wrapText="1"/>
    </xf>
    <xf numFmtId="0" fontId="16" fillId="10" borderId="8"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1" fillId="10" borderId="1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31" fillId="10" borderId="18" xfId="0" applyFont="1" applyFill="1" applyBorder="1" applyAlignment="1">
      <alignment horizontal="center" vertical="center" wrapText="1"/>
    </xf>
    <xf numFmtId="0" fontId="31" fillId="10" borderId="2"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6" fillId="10" borderId="6" xfId="0" applyFont="1" applyFill="1" applyBorder="1" applyAlignment="1">
      <alignment horizontal="right" vertical="center" wrapText="1"/>
    </xf>
    <xf numFmtId="0" fontId="1" fillId="10" borderId="41" xfId="0" applyFont="1" applyFill="1" applyBorder="1" applyAlignment="1">
      <alignment horizontal="left" vertical="center" wrapText="1"/>
    </xf>
    <xf numFmtId="0" fontId="1" fillId="10" borderId="32" xfId="0" applyFont="1" applyFill="1" applyBorder="1" applyAlignment="1">
      <alignment horizontal="left" vertical="center" wrapText="1"/>
    </xf>
    <xf numFmtId="0" fontId="1" fillId="10" borderId="22"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41"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31" fillId="10" borderId="41" xfId="0" applyFont="1" applyFill="1" applyBorder="1" applyAlignment="1">
      <alignment horizontal="center" vertical="center" wrapText="1"/>
    </xf>
    <xf numFmtId="0" fontId="31" fillId="10" borderId="33"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1" fillId="10" borderId="41" xfId="0" applyFont="1" applyFill="1" applyBorder="1" applyAlignment="1">
      <alignment horizontal="center" vertical="center" wrapText="1"/>
    </xf>
    <xf numFmtId="0" fontId="21" fillId="10" borderId="33" xfId="0" applyFont="1" applyFill="1" applyBorder="1" applyAlignment="1">
      <alignment horizontal="center" vertical="center" wrapText="1"/>
    </xf>
    <xf numFmtId="0" fontId="30" fillId="0" borderId="66" xfId="0" applyFont="1" applyBorder="1" applyAlignment="1">
      <alignment horizontal="center" vertical="center" wrapText="1"/>
    </xf>
    <xf numFmtId="0" fontId="3" fillId="0" borderId="65" xfId="0" applyFont="1" applyBorder="1" applyAlignment="1">
      <alignment vertical="center" wrapText="1"/>
    </xf>
    <xf numFmtId="0" fontId="36" fillId="0" borderId="69" xfId="0" applyFont="1" applyBorder="1" applyAlignment="1">
      <alignment horizontal="center" vertical="center" wrapText="1"/>
    </xf>
    <xf numFmtId="0" fontId="35" fillId="0" borderId="72" xfId="0" applyFont="1" applyBorder="1"/>
    <xf numFmtId="0" fontId="30" fillId="0" borderId="70" xfId="0" applyFont="1" applyBorder="1" applyAlignment="1">
      <alignment horizontal="center" vertical="center" wrapText="1"/>
    </xf>
    <xf numFmtId="0" fontId="3" fillId="0" borderId="74" xfId="0" applyFont="1" applyBorder="1" applyAlignment="1">
      <alignment vertical="center"/>
    </xf>
    <xf numFmtId="0" fontId="32" fillId="15" borderId="38" xfId="0" applyFont="1" applyFill="1" applyBorder="1" applyAlignment="1">
      <alignment horizontal="center"/>
    </xf>
    <xf numFmtId="0" fontId="32" fillId="15" borderId="39" xfId="0" applyFont="1" applyFill="1" applyBorder="1" applyAlignment="1">
      <alignment horizontal="center"/>
    </xf>
    <xf numFmtId="0" fontId="32" fillId="15" borderId="40" xfId="0" applyFont="1" applyFill="1" applyBorder="1" applyAlignment="1">
      <alignment horizontal="center"/>
    </xf>
    <xf numFmtId="0" fontId="36" fillId="0" borderId="71" xfId="0" applyFont="1" applyBorder="1" applyAlignment="1">
      <alignment horizontal="center" vertical="center" wrapText="1"/>
    </xf>
    <xf numFmtId="0" fontId="35" fillId="0" borderId="71" xfId="0" applyFont="1" applyBorder="1"/>
    <xf numFmtId="0" fontId="0" fillId="0" borderId="65" xfId="0" applyFont="1" applyBorder="1" applyAlignment="1">
      <alignment horizontal="center" vertical="center" wrapText="1"/>
    </xf>
    <xf numFmtId="0" fontId="35" fillId="0" borderId="65" xfId="0" applyFont="1" applyBorder="1"/>
    <xf numFmtId="0" fontId="37" fillId="0" borderId="4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36" fillId="0" borderId="78" xfId="0" applyFont="1" applyBorder="1" applyAlignment="1">
      <alignment horizontal="center" vertical="center" wrapText="1"/>
    </xf>
    <xf numFmtId="0" fontId="35" fillId="0" borderId="80" xfId="0" applyFont="1" applyBorder="1"/>
    <xf numFmtId="0" fontId="3" fillId="0" borderId="65" xfId="0" applyFont="1" applyBorder="1"/>
    <xf numFmtId="0" fontId="3" fillId="0" borderId="67" xfId="0" applyFont="1" applyBorder="1"/>
    <xf numFmtId="0" fontId="3" fillId="0" borderId="65" xfId="0" applyFont="1" applyBorder="1" applyAlignment="1">
      <alignment vertical="center"/>
    </xf>
    <xf numFmtId="0" fontId="3" fillId="0" borderId="67" xfId="0" applyFont="1" applyBorder="1" applyAlignment="1">
      <alignment vertical="center"/>
    </xf>
    <xf numFmtId="0" fontId="3" fillId="0" borderId="66" xfId="0" applyFont="1" applyBorder="1" applyAlignment="1">
      <alignment horizontal="center" vertical="center" wrapText="1"/>
    </xf>
    <xf numFmtId="0" fontId="0" fillId="0" borderId="70" xfId="0" applyFont="1" applyBorder="1" applyAlignment="1">
      <alignment horizontal="center" vertical="center" wrapText="1"/>
    </xf>
    <xf numFmtId="0" fontId="35" fillId="0" borderId="65" xfId="0" applyFont="1" applyBorder="1" applyAlignment="1">
      <alignment vertical="center"/>
    </xf>
    <xf numFmtId="0" fontId="35" fillId="0" borderId="74" xfId="0" applyFont="1" applyBorder="1" applyAlignment="1">
      <alignment vertical="center"/>
    </xf>
    <xf numFmtId="0" fontId="3" fillId="0" borderId="65" xfId="0" applyFont="1" applyBorder="1" applyAlignment="1">
      <alignment horizontal="center" vertical="center" wrapText="1"/>
    </xf>
    <xf numFmtId="0" fontId="35" fillId="0" borderId="68" xfId="0" applyFont="1" applyBorder="1"/>
    <xf numFmtId="0" fontId="0" fillId="0" borderId="66" xfId="0" applyFont="1" applyBorder="1" applyAlignment="1">
      <alignment horizontal="center" vertical="center" wrapText="1"/>
    </xf>
    <xf numFmtId="0" fontId="34" fillId="0" borderId="78" xfId="0" applyFont="1" applyFill="1" applyBorder="1" applyAlignment="1">
      <alignment horizontal="center" vertical="center" wrapText="1"/>
    </xf>
    <xf numFmtId="0" fontId="35" fillId="0" borderId="71" xfId="0" applyFont="1" applyFill="1" applyBorder="1"/>
    <xf numFmtId="0" fontId="35" fillId="0" borderId="80" xfId="0" applyFont="1" applyFill="1" applyBorder="1"/>
    <xf numFmtId="0" fontId="3" fillId="0" borderId="66" xfId="0" applyFont="1" applyFill="1" applyBorder="1" applyAlignment="1">
      <alignment horizontal="center" vertical="center" wrapText="1"/>
    </xf>
    <xf numFmtId="0" fontId="3" fillId="0" borderId="65" xfId="0" applyFont="1" applyFill="1" applyBorder="1" applyAlignment="1">
      <alignment vertical="center" wrapText="1"/>
    </xf>
    <xf numFmtId="0" fontId="3" fillId="0" borderId="67" xfId="0" applyFont="1" applyFill="1" applyBorder="1" applyAlignment="1">
      <alignment vertical="center" wrapText="1"/>
    </xf>
    <xf numFmtId="0" fontId="34" fillId="0" borderId="69" xfId="0" applyFont="1" applyBorder="1" applyAlignment="1">
      <alignment horizontal="center" vertical="center" wrapText="1"/>
    </xf>
    <xf numFmtId="0" fontId="35" fillId="0" borderId="73" xfId="0" applyFont="1" applyBorder="1"/>
    <xf numFmtId="0" fontId="3" fillId="0" borderId="70" xfId="0" applyFont="1" applyBorder="1" applyAlignment="1">
      <alignment horizontal="center" vertical="center" wrapText="1"/>
    </xf>
    <xf numFmtId="0" fontId="35" fillId="0" borderId="65" xfId="0" applyFont="1" applyBorder="1" applyAlignment="1">
      <alignment vertical="center" wrapText="1"/>
    </xf>
    <xf numFmtId="0" fontId="35" fillId="0" borderId="73" xfId="0" applyFont="1" applyBorder="1" applyAlignment="1">
      <alignment vertical="center" wrapText="1"/>
    </xf>
  </cellXfs>
  <cellStyles count="2">
    <cellStyle name="Normal" xfId="0" builtinId="0"/>
    <cellStyle name="Porcentaje" xfId="1" builtinId="5"/>
  </cellStyles>
  <dxfs count="441">
    <dxf>
      <fill>
        <patternFill patternType="gray125"/>
      </fill>
    </dxf>
    <dxf>
      <fill>
        <patternFill patternType="darkTrellis"/>
      </fill>
    </dxf>
    <dxf>
      <fill>
        <patternFill patternType="darkTrellis"/>
      </fill>
    </dxf>
    <dxf>
      <font>
        <color rgb="FF9C0006"/>
      </font>
      <fill>
        <patternFill>
          <bgColor rgb="FFFFC7CE"/>
        </patternFill>
      </fill>
    </dxf>
    <dxf>
      <font>
        <color rgb="FF9C0006"/>
      </font>
      <fill>
        <patternFill>
          <bgColor rgb="FFFFC7CE"/>
        </patternFill>
      </fill>
    </dxf>
    <dxf>
      <fill>
        <patternFill patternType="darkTrellis"/>
      </fill>
    </dxf>
    <dxf>
      <fill>
        <patternFill patternType="darkTrellis"/>
      </fill>
    </dxf>
    <dxf>
      <fill>
        <patternFill patternType="darkTrellis"/>
      </fill>
    </dxf>
    <dxf>
      <fill>
        <patternFill patternType="gray125"/>
      </fill>
    </dxf>
    <dxf>
      <fill>
        <patternFill patternType="darkTrellis"/>
      </fill>
    </dxf>
    <dxf>
      <fill>
        <patternFill patternType="gray125"/>
      </fill>
    </dxf>
    <dxf>
      <fill>
        <patternFill patternType="darkTrellis"/>
      </fill>
    </dxf>
    <dxf>
      <fill>
        <patternFill patternType="gray125"/>
      </fill>
    </dxf>
    <dxf>
      <fill>
        <patternFill patternType="darkTrellis"/>
      </fill>
    </dxf>
    <dxf>
      <fill>
        <patternFill patternType="gray125"/>
      </fill>
    </dxf>
    <dxf>
      <fill>
        <patternFill patternType="darkTrellis"/>
      </fill>
    </dxf>
    <dxf>
      <fill>
        <patternFill patternType="gray125"/>
      </fill>
    </dxf>
    <dxf>
      <fill>
        <patternFill patternType="gray125"/>
      </fill>
    </dxf>
    <dxf>
      <fill>
        <patternFill patternType="darkTrellis"/>
      </fill>
    </dxf>
    <dxf>
      <fill>
        <patternFill>
          <bgColor rgb="FFC00000"/>
        </patternFill>
      </fill>
    </dxf>
    <dxf>
      <fill>
        <patternFill>
          <bgColor rgb="FF6BA42C"/>
        </patternFill>
      </fill>
    </dxf>
    <dxf>
      <fill>
        <patternFill>
          <bgColor rgb="FFFFCC00"/>
        </patternFill>
      </fill>
    </dxf>
    <dxf>
      <fill>
        <patternFill>
          <bgColor rgb="FFFF0000"/>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rgb="FF9C0006"/>
      </font>
      <fill>
        <patternFill>
          <bgColor rgb="FFFFC7CE"/>
        </patternFill>
      </fill>
    </dxf>
    <dxf>
      <font>
        <color rgb="FF9C0006"/>
      </font>
      <fill>
        <patternFill>
          <bgColor rgb="FFFFC7CE"/>
        </patternFill>
      </fill>
    </dxf>
    <dxf>
      <fill>
        <patternFill patternType="darkGray">
          <bgColor auto="1"/>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theme="6" tint="0.39994506668294322"/>
        </patternFill>
      </fill>
    </dxf>
    <dxf>
      <fill>
        <patternFill>
          <bgColor theme="5" tint="0.59996337778862885"/>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50"/>
        </patternFill>
      </fill>
    </dxf>
    <dxf>
      <font>
        <b/>
        <i val="0"/>
        <condense val="0"/>
        <extend val="0"/>
        <color auto="1"/>
      </font>
      <fill>
        <patternFill>
          <bgColor indexed="50"/>
        </patternFill>
      </fill>
    </dxf>
    <dxf>
      <font>
        <b/>
        <i val="0"/>
      </font>
      <fill>
        <patternFill>
          <bgColor indexed="51"/>
        </patternFill>
      </fill>
    </dxf>
    <dxf>
      <font>
        <b/>
        <i val="0"/>
      </font>
      <fill>
        <patternFill>
          <bgColor indexed="1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00B05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Trellis"/>
      </fill>
    </dxf>
    <dxf>
      <fill>
        <patternFill patternType="darkTrellis"/>
      </fill>
    </dxf>
    <dxf>
      <fill>
        <patternFill patternType="darkTrellis"/>
      </fill>
    </dxf>
    <dxf>
      <fill>
        <patternFill patternType="darkTrellis"/>
      </fill>
    </dxf>
    <dxf>
      <fill>
        <patternFill>
          <bgColor rgb="FF00B05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Trellis"/>
      </fill>
    </dxf>
    <dxf>
      <fill>
        <patternFill patternType="darkTrellis"/>
      </fill>
    </dxf>
    <dxf>
      <fill>
        <patternFill patternType="darkTrellis"/>
      </fill>
    </dxf>
    <dxf>
      <fill>
        <patternFill patternType="darkTrellis"/>
      </fill>
    </dxf>
    <dxf>
      <fill>
        <patternFill>
          <bgColor rgb="FF00B050"/>
        </patternFill>
      </fill>
    </dxf>
    <dxf>
      <fill>
        <patternFill>
          <bgColor rgb="FFFFC00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gColor theme="1"/>
        </patternFill>
      </fill>
    </dxf>
    <dxf>
      <fill>
        <patternFill patternType="darkGray"/>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Trellis"/>
      </fill>
    </dxf>
    <dxf>
      <fill>
        <patternFill patternType="darkGray"/>
      </fill>
    </dxf>
    <dxf>
      <fill>
        <patternFill patternType="darkTrellis"/>
      </fill>
    </dxf>
    <dxf>
      <fill>
        <patternFill patternType="darkTrellis"/>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gColor theme="1"/>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FF000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Gray"/>
      </fill>
    </dxf>
    <dxf>
      <fill>
        <patternFill>
          <bgColor theme="6" tint="-0.24994659260841701"/>
        </patternFill>
      </fill>
    </dxf>
    <dxf>
      <fill>
        <patternFill>
          <bgColor rgb="FFFFC000"/>
        </patternFill>
      </fill>
    </dxf>
    <dxf>
      <fill>
        <patternFill>
          <bgColor rgb="FFC0000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Gray"/>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s>
  <tableStyles count="0" defaultTableStyle="TableStyleMedium9" defaultPivotStyle="PivotStyleLight16"/>
  <colors>
    <mruColors>
      <color rgb="FFE8FEE9"/>
      <color rgb="FF6BA42C"/>
      <color rgb="FFFFCC00"/>
      <color rgb="FFFF5050"/>
      <color rgb="FFFFFFCC"/>
      <color rgb="FFBCE292"/>
      <color rgb="FFFF9F9F"/>
      <color rgb="FFF3FFF4"/>
      <color rgb="FFFEE8E8"/>
      <color rgb="FFFB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119062</xdr:colOff>
      <xdr:row>0</xdr:row>
      <xdr:rowOff>0</xdr:rowOff>
    </xdr:from>
    <xdr:to>
      <xdr:col>1</xdr:col>
      <xdr:colOff>767590</xdr:colOff>
      <xdr:row>3</xdr:row>
      <xdr:rowOff>236281</xdr:rowOff>
    </xdr:to>
    <xdr:pic>
      <xdr:nvPicPr>
        <xdr:cNvPr id="6" name="8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0"/>
          <a:ext cx="1042988" cy="9405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106590</xdr:colOff>
      <xdr:row>0</xdr:row>
      <xdr:rowOff>0</xdr:rowOff>
    </xdr:from>
    <xdr:to>
      <xdr:col>1</xdr:col>
      <xdr:colOff>605520</xdr:colOff>
      <xdr:row>3</xdr:row>
      <xdr:rowOff>144356</xdr:rowOff>
    </xdr:to>
    <xdr:pic>
      <xdr:nvPicPr>
        <xdr:cNvPr id="10" name="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90" y="0"/>
          <a:ext cx="1038680" cy="9360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59529</xdr:colOff>
      <xdr:row>0</xdr:row>
      <xdr:rowOff>0</xdr:rowOff>
    </xdr:from>
    <xdr:to>
      <xdr:col>1</xdr:col>
      <xdr:colOff>750092</xdr:colOff>
      <xdr:row>3</xdr:row>
      <xdr:rowOff>214313</xdr:rowOff>
    </xdr:to>
    <xdr:pic>
      <xdr:nvPicPr>
        <xdr:cNvPr id="10" name="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29" y="0"/>
          <a:ext cx="1047751" cy="94059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114960</xdr:colOff>
      <xdr:row>37</xdr:row>
      <xdr:rowOff>254002</xdr:rowOff>
    </xdr:from>
    <xdr:to>
      <xdr:col>19</xdr:col>
      <xdr:colOff>188291</xdr:colOff>
      <xdr:row>68</xdr:row>
      <xdr:rowOff>10584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3460" y="7027335"/>
          <a:ext cx="8074331" cy="56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3362</xdr:colOff>
      <xdr:row>1</xdr:row>
      <xdr:rowOff>9525</xdr:rowOff>
    </xdr:from>
    <xdr:to>
      <xdr:col>0</xdr:col>
      <xdr:colOff>1209675</xdr:colOff>
      <xdr:row>4</xdr:row>
      <xdr:rowOff>1840006</xdr:rowOff>
    </xdr:to>
    <xdr:cxnSp macro="">
      <xdr:nvCxnSpPr>
        <xdr:cNvPr id="9" name="2 Conector recto">
          <a:extLst>
            <a:ext uri="{FF2B5EF4-FFF2-40B4-BE49-F238E27FC236}">
              <a16:creationId xmlns:a16="http://schemas.microsoft.com/office/drawing/2014/main" id="{00000000-0008-0000-0500-000009000000}"/>
            </a:ext>
          </a:extLst>
        </xdr:cNvPr>
        <xdr:cNvCxnSpPr/>
      </xdr:nvCxnSpPr>
      <xdr:spPr>
        <a:xfrm flipH="1">
          <a:off x="3362" y="257175"/>
          <a:ext cx="1206313" cy="26401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0" name="5 Conector recto">
          <a:extLst>
            <a:ext uri="{FF2B5EF4-FFF2-40B4-BE49-F238E27FC236}">
              <a16:creationId xmlns:a16="http://schemas.microsoft.com/office/drawing/2014/main" id="{00000000-0008-0000-0500-00000A000000}"/>
            </a:ext>
          </a:extLst>
        </xdr:cNvPr>
        <xdr:cNvCxnSpPr/>
      </xdr:nvCxnSpPr>
      <xdr:spPr>
        <a:xfrm flipH="1">
          <a:off x="1" y="10434918"/>
          <a:ext cx="1228724" cy="728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15" name="2 Conector recto">
          <a:extLst>
            <a:ext uri="{FF2B5EF4-FFF2-40B4-BE49-F238E27FC236}">
              <a16:creationId xmlns:a16="http://schemas.microsoft.com/office/drawing/2014/main" id="{00000000-0008-0000-0500-00000F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6" name="5 Conector recto">
          <a:extLst>
            <a:ext uri="{FF2B5EF4-FFF2-40B4-BE49-F238E27FC236}">
              <a16:creationId xmlns:a16="http://schemas.microsoft.com/office/drawing/2014/main" id="{00000000-0008-0000-0500-000010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21" name="2 Conector recto">
          <a:extLst>
            <a:ext uri="{FF2B5EF4-FFF2-40B4-BE49-F238E27FC236}">
              <a16:creationId xmlns:a16="http://schemas.microsoft.com/office/drawing/2014/main" id="{00000000-0008-0000-0500-000015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22" name="5 Conector recto">
          <a:extLst>
            <a:ext uri="{FF2B5EF4-FFF2-40B4-BE49-F238E27FC236}">
              <a16:creationId xmlns:a16="http://schemas.microsoft.com/office/drawing/2014/main" id="{00000000-0008-0000-0500-000016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281"/>
  <sheetViews>
    <sheetView showGridLines="0" topLeftCell="A22" zoomScale="70" zoomScaleNormal="70" zoomScaleSheetLayoutView="100" workbookViewId="0">
      <pane xSplit="1" topLeftCell="AS1" activePane="topRight" state="frozen"/>
      <selection activeCell="A9" sqref="A9"/>
      <selection pane="topRight" activeCell="AX28" sqref="AX28"/>
    </sheetView>
  </sheetViews>
  <sheetFormatPr baseColWidth="10" defaultColWidth="11.42578125" defaultRowHeight="12" x14ac:dyDescent="0.2"/>
  <cols>
    <col min="1" max="1" width="6" style="13" customWidth="1"/>
    <col min="2" max="2" width="66.7109375" style="13" customWidth="1"/>
    <col min="3" max="3" width="30.7109375" style="13" customWidth="1"/>
    <col min="4" max="4" width="44.5703125" style="13" customWidth="1"/>
    <col min="5" max="5" width="33" style="13" customWidth="1"/>
    <col min="6" max="6" width="19.42578125" style="13" customWidth="1"/>
    <col min="7" max="8" width="15.7109375" style="13" customWidth="1"/>
    <col min="9" max="9" width="35" style="13" customWidth="1"/>
    <col min="10" max="10" width="19.140625" style="13" customWidth="1"/>
    <col min="11" max="11" width="30" style="13" customWidth="1"/>
    <col min="12" max="12" width="28.7109375" style="13" customWidth="1"/>
    <col min="13" max="13" width="22.5703125" style="13" customWidth="1"/>
    <col min="14" max="14" width="18.7109375" style="13" customWidth="1"/>
    <col min="15" max="15" width="9" style="13" hidden="1" customWidth="1"/>
    <col min="16" max="16" width="18.85546875" style="13" customWidth="1"/>
    <col min="17" max="17" width="7.28515625" style="13" hidden="1" customWidth="1"/>
    <col min="18" max="18" width="10.28515625" style="13" customWidth="1"/>
    <col min="19" max="19" width="33.7109375" style="13" bestFit="1" customWidth="1"/>
    <col min="20" max="20" width="7.42578125" style="13" hidden="1" customWidth="1"/>
    <col min="21" max="22" width="6.7109375" style="13" hidden="1" customWidth="1"/>
    <col min="23" max="23" width="23.28515625" style="13" bestFit="1" customWidth="1"/>
    <col min="24" max="24" width="6.7109375" style="13" hidden="1" customWidth="1"/>
    <col min="25" max="25" width="6.7109375" style="177" hidden="1" customWidth="1"/>
    <col min="26" max="26" width="2" style="177" hidden="1" customWidth="1"/>
    <col min="27" max="27" width="16.7109375" style="13" bestFit="1" customWidth="1"/>
    <col min="28" max="28" width="11.42578125" style="13" bestFit="1" customWidth="1"/>
    <col min="29" max="30" width="6.7109375" style="177" hidden="1" customWidth="1"/>
    <col min="31" max="31" width="2" style="177" hidden="1" customWidth="1"/>
    <col min="32" max="32" width="19.85546875" style="13" bestFit="1" customWidth="1"/>
    <col min="33" max="33" width="16.7109375" style="13" bestFit="1" customWidth="1"/>
    <col min="34" max="35" width="6.7109375" style="177" hidden="1" customWidth="1"/>
    <col min="36" max="36" width="2" style="177" hidden="1" customWidth="1"/>
    <col min="37" max="37" width="18.42578125" style="13" bestFit="1" customWidth="1"/>
    <col min="38" max="38" width="13.5703125" style="13" bestFit="1" customWidth="1"/>
    <col min="39" max="40" width="6.7109375" style="177" hidden="1" customWidth="1"/>
    <col min="41" max="41" width="2" style="177" hidden="1" customWidth="1"/>
    <col min="42" max="42" width="14.5703125" style="13" bestFit="1" customWidth="1"/>
    <col min="43" max="43" width="7.7109375" style="13" hidden="1" customWidth="1"/>
    <col min="44" max="44" width="13.7109375" style="159" hidden="1" customWidth="1"/>
    <col min="45" max="45" width="16" style="13" customWidth="1"/>
    <col min="46" max="46" width="19.85546875" style="13" customWidth="1"/>
    <col min="47" max="47" width="25.5703125" style="13" customWidth="1"/>
    <col min="48" max="48" width="19.28515625" style="13" customWidth="1"/>
    <col min="49" max="49" width="18" style="13" customWidth="1"/>
    <col min="50" max="50" width="22.140625" style="13" customWidth="1"/>
    <col min="51" max="51" width="16.7109375" style="13" customWidth="1"/>
    <col min="52" max="52" width="16.7109375" style="13" hidden="1" customWidth="1"/>
    <col min="53" max="53" width="29.42578125" style="13" customWidth="1"/>
    <col min="54" max="59" width="22.140625" style="13" customWidth="1"/>
    <col min="60" max="60" width="17" style="13" customWidth="1"/>
    <col min="61" max="62" width="11.42578125" style="13"/>
    <col min="63" max="63" width="12.5703125" style="13" customWidth="1"/>
    <col min="64" max="67" width="11.42578125" style="13"/>
    <col min="68" max="68" width="13.28515625" style="13" customWidth="1"/>
    <col min="69" max="16384" width="11.42578125" style="13"/>
  </cols>
  <sheetData>
    <row r="1" spans="1:89" s="137" customFormat="1" ht="18.75" customHeight="1" x14ac:dyDescent="0.2">
      <c r="A1" s="54"/>
      <c r="B1" s="55"/>
      <c r="C1" s="55"/>
      <c r="D1" s="55"/>
      <c r="E1" s="55"/>
      <c r="F1" s="55"/>
      <c r="G1" s="55"/>
      <c r="H1" s="55"/>
      <c r="I1" s="55"/>
      <c r="J1" s="55"/>
      <c r="K1" s="55"/>
      <c r="L1" s="132"/>
      <c r="M1" s="132"/>
      <c r="N1" s="132"/>
      <c r="O1" s="132"/>
      <c r="P1" s="132"/>
      <c r="Q1" s="132"/>
      <c r="R1" s="132"/>
      <c r="S1" s="132"/>
      <c r="T1" s="132"/>
      <c r="U1" s="132"/>
      <c r="V1" s="132"/>
      <c r="W1" s="132"/>
      <c r="X1" s="132"/>
      <c r="Y1" s="91"/>
      <c r="Z1" s="91"/>
      <c r="AA1" s="132"/>
      <c r="AB1" s="132"/>
      <c r="AC1" s="91"/>
      <c r="AD1" s="91"/>
      <c r="AE1" s="91"/>
      <c r="AF1" s="132"/>
      <c r="AG1" s="132"/>
      <c r="AH1" s="91"/>
      <c r="AI1" s="91"/>
      <c r="AJ1" s="91"/>
      <c r="AK1" s="132"/>
      <c r="AL1" s="132"/>
      <c r="AM1" s="91"/>
      <c r="AN1" s="91"/>
      <c r="AO1" s="91"/>
      <c r="AP1" s="132"/>
      <c r="AQ1" s="132"/>
      <c r="AR1" s="62"/>
      <c r="AS1" s="132"/>
      <c r="AW1" s="132"/>
      <c r="AX1" s="139"/>
      <c r="AY1" s="140" t="s">
        <v>66</v>
      </c>
      <c r="AZ1" s="141"/>
      <c r="BA1" s="142" t="s">
        <v>65</v>
      </c>
      <c r="BB1" s="143"/>
      <c r="BC1" s="143"/>
      <c r="BD1" s="143"/>
      <c r="BE1" s="143"/>
      <c r="BF1" s="143"/>
      <c r="BG1" s="143"/>
    </row>
    <row r="2" spans="1:89" s="137" customFormat="1" ht="18.75" customHeight="1" x14ac:dyDescent="0.2">
      <c r="A2" s="56"/>
      <c r="B2" s="14"/>
      <c r="C2" s="14"/>
      <c r="D2" s="14"/>
      <c r="E2" s="14"/>
      <c r="F2" s="14"/>
      <c r="G2" s="14"/>
      <c r="H2" s="14"/>
      <c r="I2" s="14"/>
      <c r="J2" s="14"/>
      <c r="K2" s="14"/>
      <c r="L2" s="274" t="s">
        <v>68</v>
      </c>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W2" s="136"/>
      <c r="AY2" s="144" t="s">
        <v>438</v>
      </c>
      <c r="AZ2" s="145"/>
      <c r="BA2" s="146">
        <v>9</v>
      </c>
      <c r="BB2" s="143"/>
      <c r="BC2" s="143"/>
      <c r="BD2" s="143"/>
      <c r="BE2" s="143"/>
      <c r="BF2" s="143"/>
      <c r="BG2" s="143"/>
    </row>
    <row r="3" spans="1:89" s="137" customFormat="1" ht="18.75" customHeight="1" x14ac:dyDescent="0.2">
      <c r="A3" s="56"/>
      <c r="B3" s="14"/>
      <c r="C3" s="14"/>
      <c r="D3" s="14"/>
      <c r="E3" s="14"/>
      <c r="F3" s="14"/>
      <c r="G3" s="14"/>
      <c r="H3" s="14"/>
      <c r="I3" s="14"/>
      <c r="J3" s="14"/>
      <c r="K3" s="14"/>
      <c r="L3" s="274" t="s">
        <v>52</v>
      </c>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W3" s="136"/>
      <c r="AY3" s="144" t="s">
        <v>439</v>
      </c>
      <c r="AZ3" s="145"/>
      <c r="BA3" s="147">
        <v>45219</v>
      </c>
      <c r="BB3" s="148"/>
      <c r="BC3" s="148"/>
      <c r="BD3" s="148"/>
      <c r="BE3" s="148"/>
      <c r="BF3" s="148"/>
      <c r="BG3" s="148"/>
    </row>
    <row r="4" spans="1:89" s="137" customFormat="1" ht="19.5" customHeight="1" thickBot="1" x14ac:dyDescent="0.25">
      <c r="A4" s="56"/>
      <c r="B4" s="14"/>
      <c r="C4" s="14"/>
      <c r="D4" s="14"/>
      <c r="E4" s="14"/>
      <c r="F4" s="14"/>
      <c r="G4" s="14"/>
      <c r="H4" s="14"/>
      <c r="I4" s="14"/>
      <c r="J4" s="14"/>
      <c r="K4" s="1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W4" s="136"/>
      <c r="AY4" s="149" t="s">
        <v>440</v>
      </c>
      <c r="AZ4" s="150"/>
      <c r="BA4" s="151" t="s">
        <v>441</v>
      </c>
      <c r="BB4" s="143"/>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row>
    <row r="5" spans="1:89" s="137" customFormat="1" ht="19.5" customHeight="1" thickBot="1" x14ac:dyDescent="0.25">
      <c r="A5" s="228"/>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30"/>
      <c r="BB5" s="136"/>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row>
    <row r="6" spans="1:89" s="137" customFormat="1" ht="50.25" customHeight="1" thickBot="1" x14ac:dyDescent="0.25">
      <c r="A6" s="254" t="s">
        <v>159</v>
      </c>
      <c r="B6" s="255"/>
      <c r="C6" s="255"/>
      <c r="D6" s="256"/>
      <c r="E6" s="282" t="s">
        <v>158</v>
      </c>
      <c r="F6" s="283"/>
      <c r="G6" s="284"/>
      <c r="K6" s="280" t="s">
        <v>53</v>
      </c>
      <c r="L6" s="281"/>
      <c r="M6" s="153">
        <v>45365</v>
      </c>
      <c r="N6" s="154"/>
      <c r="O6" s="154"/>
      <c r="P6" s="154"/>
      <c r="Q6" s="154"/>
      <c r="R6" s="154"/>
      <c r="S6" s="154"/>
      <c r="T6" s="155"/>
      <c r="U6" s="155"/>
      <c r="V6" s="156"/>
      <c r="AB6" s="157"/>
      <c r="AC6" s="157"/>
      <c r="AD6" s="157"/>
      <c r="AE6" s="157"/>
      <c r="AF6" s="157"/>
      <c r="BA6" s="138"/>
      <c r="BB6" s="143"/>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152"/>
    </row>
    <row r="7" spans="1:89" s="137" customFormat="1" ht="18" customHeight="1" x14ac:dyDescent="0.2">
      <c r="A7" s="231"/>
      <c r="B7" s="232"/>
      <c r="C7" s="232"/>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4"/>
      <c r="BA7" s="235"/>
      <c r="BB7" s="143"/>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row>
    <row r="8" spans="1:89" s="137" customFormat="1" ht="44.45" customHeight="1" x14ac:dyDescent="0.2">
      <c r="A8" s="226" t="s">
        <v>54</v>
      </c>
      <c r="B8" s="226" t="s">
        <v>559</v>
      </c>
      <c r="C8" s="226" t="s">
        <v>563</v>
      </c>
      <c r="D8" s="226" t="s">
        <v>560</v>
      </c>
      <c r="E8" s="226" t="s">
        <v>461</v>
      </c>
      <c r="F8" s="226" t="s">
        <v>561</v>
      </c>
      <c r="G8" s="226" t="s">
        <v>76</v>
      </c>
      <c r="H8" s="226"/>
      <c r="I8" s="226"/>
      <c r="J8" s="226"/>
      <c r="K8" s="226"/>
      <c r="L8" s="226"/>
      <c r="M8" s="226"/>
      <c r="N8" s="226" t="s">
        <v>77</v>
      </c>
      <c r="O8" s="226"/>
      <c r="P8" s="226"/>
      <c r="Q8" s="226"/>
      <c r="R8" s="226"/>
      <c r="S8" s="226" t="s">
        <v>72</v>
      </c>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t="s">
        <v>73</v>
      </c>
      <c r="AT8" s="226"/>
      <c r="AU8" s="226" t="s">
        <v>33</v>
      </c>
      <c r="AV8" s="226"/>
      <c r="AW8" s="226" t="s">
        <v>78</v>
      </c>
      <c r="AX8" s="226"/>
      <c r="AY8" s="226"/>
      <c r="AZ8" s="226"/>
      <c r="BA8" s="226"/>
      <c r="BB8" s="148"/>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row>
    <row r="9" spans="1:89" s="159" customFormat="1" ht="49.15" customHeight="1" x14ac:dyDescent="0.2">
      <c r="A9" s="226"/>
      <c r="B9" s="226"/>
      <c r="C9" s="226"/>
      <c r="D9" s="226"/>
      <c r="E9" s="226"/>
      <c r="F9" s="226"/>
      <c r="G9" s="226" t="s">
        <v>269</v>
      </c>
      <c r="H9" s="226" t="s">
        <v>270</v>
      </c>
      <c r="I9" s="226" t="s">
        <v>31</v>
      </c>
      <c r="J9" s="226" t="s">
        <v>71</v>
      </c>
      <c r="K9" s="226" t="s">
        <v>4</v>
      </c>
      <c r="L9" s="226" t="s">
        <v>0</v>
      </c>
      <c r="M9" s="226" t="s">
        <v>32</v>
      </c>
      <c r="N9" s="226" t="s">
        <v>5</v>
      </c>
      <c r="O9" s="158"/>
      <c r="P9" s="226" t="s">
        <v>6</v>
      </c>
      <c r="Q9" s="158"/>
      <c r="R9" s="226" t="s">
        <v>632</v>
      </c>
      <c r="S9" s="226" t="s">
        <v>422</v>
      </c>
      <c r="T9" s="226"/>
      <c r="U9" s="226"/>
      <c r="V9" s="226"/>
      <c r="W9" s="226"/>
      <c r="X9" s="226" t="s">
        <v>421</v>
      </c>
      <c r="Y9" s="226"/>
      <c r="Z9" s="226"/>
      <c r="AA9" s="226"/>
      <c r="AB9" s="226"/>
      <c r="AC9" s="226"/>
      <c r="AD9" s="226"/>
      <c r="AE9" s="226"/>
      <c r="AF9" s="226"/>
      <c r="AG9" s="226"/>
      <c r="AH9" s="226"/>
      <c r="AI9" s="226"/>
      <c r="AJ9" s="226"/>
      <c r="AK9" s="226"/>
      <c r="AL9" s="226"/>
      <c r="AM9" s="226"/>
      <c r="AN9" s="226"/>
      <c r="AO9" s="226"/>
      <c r="AP9" s="226"/>
      <c r="AQ9" s="226" t="s">
        <v>406</v>
      </c>
      <c r="AR9" s="226"/>
      <c r="AS9" s="226"/>
      <c r="AT9" s="226"/>
      <c r="AU9" s="226"/>
      <c r="AV9" s="226"/>
      <c r="AW9" s="226"/>
      <c r="AX9" s="226"/>
      <c r="AY9" s="226"/>
      <c r="AZ9" s="226"/>
      <c r="BA9" s="226"/>
      <c r="BB9" s="143"/>
      <c r="BC9" s="143"/>
      <c r="BD9" s="143"/>
      <c r="BE9" s="143"/>
      <c r="BF9" s="143"/>
      <c r="BG9" s="143"/>
      <c r="BH9" s="143"/>
      <c r="CF9" s="152"/>
      <c r="CG9" s="152"/>
      <c r="CH9" s="152"/>
      <c r="CI9" s="152"/>
    </row>
    <row r="10" spans="1:89" s="159" customFormat="1" ht="75" customHeight="1" x14ac:dyDescent="0.2">
      <c r="A10" s="226"/>
      <c r="B10" s="226"/>
      <c r="C10" s="226"/>
      <c r="D10" s="226"/>
      <c r="E10" s="226"/>
      <c r="F10" s="226"/>
      <c r="G10" s="226"/>
      <c r="H10" s="226"/>
      <c r="I10" s="226"/>
      <c r="J10" s="226"/>
      <c r="K10" s="226"/>
      <c r="L10" s="226"/>
      <c r="M10" s="226"/>
      <c r="N10" s="226"/>
      <c r="O10" s="158"/>
      <c r="P10" s="226"/>
      <c r="Q10" s="158"/>
      <c r="R10" s="226"/>
      <c r="S10" s="226" t="s">
        <v>416</v>
      </c>
      <c r="T10" s="226"/>
      <c r="U10" s="226"/>
      <c r="V10" s="160">
        <v>0.6</v>
      </c>
      <c r="W10" s="158" t="s">
        <v>322</v>
      </c>
      <c r="X10" s="160">
        <v>0.05</v>
      </c>
      <c r="Y10" s="161"/>
      <c r="Z10" s="161"/>
      <c r="AA10" s="158" t="s">
        <v>419</v>
      </c>
      <c r="AB10" s="158" t="s">
        <v>328</v>
      </c>
      <c r="AC10" s="162">
        <v>0.15</v>
      </c>
      <c r="AD10" s="161"/>
      <c r="AE10" s="161"/>
      <c r="AF10" s="158" t="s">
        <v>420</v>
      </c>
      <c r="AG10" s="158" t="s">
        <v>415</v>
      </c>
      <c r="AH10" s="162">
        <v>0.1</v>
      </c>
      <c r="AI10" s="161"/>
      <c r="AJ10" s="161"/>
      <c r="AK10" s="158" t="s">
        <v>423</v>
      </c>
      <c r="AL10" s="158" t="s">
        <v>323</v>
      </c>
      <c r="AM10" s="162">
        <v>0.1</v>
      </c>
      <c r="AN10" s="163"/>
      <c r="AO10" s="163"/>
      <c r="AP10" s="158" t="s">
        <v>405</v>
      </c>
      <c r="AQ10" s="158" t="s">
        <v>321</v>
      </c>
      <c r="AR10" s="158" t="s">
        <v>325</v>
      </c>
      <c r="AS10" s="158" t="s">
        <v>285</v>
      </c>
      <c r="AT10" s="158" t="s">
        <v>320</v>
      </c>
      <c r="AU10" s="158" t="s">
        <v>407</v>
      </c>
      <c r="AV10" s="158" t="s">
        <v>287</v>
      </c>
      <c r="AW10" s="158" t="s">
        <v>69</v>
      </c>
      <c r="AX10" s="158" t="s">
        <v>70</v>
      </c>
      <c r="AY10" s="158" t="s">
        <v>284</v>
      </c>
      <c r="AZ10" s="158"/>
      <c r="BA10" s="158" t="s">
        <v>274</v>
      </c>
      <c r="BB10" s="143"/>
      <c r="BC10" s="143"/>
      <c r="BD10" s="143"/>
      <c r="BE10" s="143"/>
      <c r="BF10" s="143"/>
      <c r="BG10" s="143"/>
      <c r="BH10" s="143"/>
    </row>
    <row r="11" spans="1:89" s="159" customFormat="1" ht="79.5" customHeight="1" x14ac:dyDescent="0.2">
      <c r="A11" s="253">
        <v>1</v>
      </c>
      <c r="B11" s="253" t="s">
        <v>164</v>
      </c>
      <c r="C11" s="238" t="str">
        <f t="shared" ref="C11:C14" si="0">+VLOOKUP(B11,$A$224:$B$266,2,0)</f>
        <v>FRANCISCO ANTORIO URIBE GOMEZ</v>
      </c>
      <c r="D11" s="237" t="s">
        <v>167</v>
      </c>
      <c r="E11" s="227" t="str">
        <f>IF(D11=$D$194,$E$194,IF(D11=$D$195,$E$195,IF(D11=$D$196,$E$196,IF(D11=$D$197,$E$197,IF(D11=$D$198,$E$198,IF(D11=$D$199,$E$199,IF(D11=$D$200,$E$200,IF(D11=$D$201,$E$201,IF(D11=$D$202,$E$202,IF(D11=$D$203,$E$203,IF(D11=VICERRECTORÍA_ACADÉMICA_,BF194,IF(D11=PLANEACIÓN_,BF196, IF(D11=_VICERRECTORÍA_INVESTIGACIONES_INNOVACIÓN_Y_EXTENSIÓN_,BF195,IF(D11=VICERRECTORÍA_ADMINISTRATIVA_FINANCIERA_,BF197,IF(D11=_VICERRECTORÍA_RESPONSABILIDAD_SOCIAL_Y_BIENESTAR_UNIVERSITARIO_,BF198," ")))))))))))))))</f>
        <v>Orientar el desarrollo de la Universidad mediante el direccionamiento estratégico y visión compartida de la comunidad universitaria, a fin de lograr los objetivos misionales.</v>
      </c>
      <c r="F11" s="239" t="s">
        <v>276</v>
      </c>
      <c r="G11" s="129" t="s">
        <v>271</v>
      </c>
      <c r="H11" s="129" t="s">
        <v>37</v>
      </c>
      <c r="I11" s="92" t="s">
        <v>577</v>
      </c>
      <c r="J11" s="239" t="s">
        <v>112</v>
      </c>
      <c r="K11" s="259" t="s">
        <v>642</v>
      </c>
      <c r="L11" s="261" t="s">
        <v>633</v>
      </c>
      <c r="M11" s="261" t="s">
        <v>585</v>
      </c>
      <c r="N11" s="253" t="s">
        <v>151</v>
      </c>
      <c r="O11" s="240">
        <f>IF(N11="ALTA",5,IF(N11="MEDIO ALTA",4,IF(N11="MEDIA",3,IF(N11="MEDIO BAJA",2,IF(N11="BAJA",1,0)))))</f>
        <v>2</v>
      </c>
      <c r="P11" s="253" t="s">
        <v>144</v>
      </c>
      <c r="Q11" s="240">
        <f>IF(P11="ALTO",5,IF(P11="MEDIO ALTO",4,IF(P11="MEDIO",3,IF(P11="MEDIO BAJO",2,IF(P11="BAJO",1,0)))))</f>
        <v>4</v>
      </c>
      <c r="R11" s="240">
        <f>Q11*O11</f>
        <v>8</v>
      </c>
      <c r="S11" s="127" t="s">
        <v>327</v>
      </c>
      <c r="T11" s="164">
        <f>IF(S11=$S$198,1,IF(S11=$S$194,5,IF(S11=$S$195,4,IF(S11=$S$196,3,IF(S11=$S$197,2,0)))))</f>
        <v>1</v>
      </c>
      <c r="U11" s="227">
        <f>ROUND(AVERAGEIF(T11:T13,"&gt;0"),0)</f>
        <v>1</v>
      </c>
      <c r="V11" s="227">
        <f>U11*0.6</f>
        <v>0.6</v>
      </c>
      <c r="W11" s="130" t="s">
        <v>597</v>
      </c>
      <c r="X11" s="239">
        <f>IF(S11="No_existen",5*$X$10,Y11*$X$10)</f>
        <v>0.1</v>
      </c>
      <c r="Y11" s="225">
        <f>ROUND(AVERAGEIF(Z11:Z13,"&gt;0"),0)</f>
        <v>2</v>
      </c>
      <c r="Z11" s="165">
        <f t="shared" ref="Z11:Z13" si="1">IF(AA11=$AA$196,1,IF(AA11=$AA$195,2,IF(AA11=$AA$194,4,IF(S11="No_existen",5,0))))</f>
        <v>2</v>
      </c>
      <c r="AA11" s="129" t="s">
        <v>331</v>
      </c>
      <c r="AB11" s="129"/>
      <c r="AC11" s="225">
        <f>IF(S11="No_existen",5*$AC$10,AD11*$AC$10)</f>
        <v>0.15</v>
      </c>
      <c r="AD11" s="227">
        <f>ROUND(AVERAGEIF(AE11:AE13,"&gt;0"),0)</f>
        <v>1</v>
      </c>
      <c r="AE11" s="166">
        <f t="shared" ref="AE11:AE13" si="2">IF(AF11=$AG$195,1,IF(AF11=$AG$194,4,IF(S11="No_existen",5,0)))</f>
        <v>1</v>
      </c>
      <c r="AF11" s="129" t="s">
        <v>307</v>
      </c>
      <c r="AG11" s="130" t="s">
        <v>607</v>
      </c>
      <c r="AH11" s="225">
        <f>IF(S11="No_existen",5*$AH$10,AI11*$AH$10)</f>
        <v>0.1</v>
      </c>
      <c r="AI11" s="227">
        <f>ROUND(AVERAGEIF(AJ11:AJ13,"&gt;0"),0)</f>
        <v>1</v>
      </c>
      <c r="AJ11" s="166">
        <f t="shared" ref="AJ11:AJ13" si="3">IF(AK11=$AK$194,1,IF(AK11=$AK$195,4,IF(S11="No_existen",5,0)))</f>
        <v>1</v>
      </c>
      <c r="AK11" s="129" t="s">
        <v>304</v>
      </c>
      <c r="AL11" s="129" t="s">
        <v>464</v>
      </c>
      <c r="AM11" s="225">
        <f t="shared" ref="AM11" si="4">IF(S11="No_existen",5*$AM$10,AN11*$AM$10)</f>
        <v>0.1</v>
      </c>
      <c r="AN11" s="227">
        <f>ROUND(AVERAGEIF(AO11:AO13,"&gt;0"),0)</f>
        <v>1</v>
      </c>
      <c r="AO11" s="166">
        <f t="shared" ref="AO11:AO13" si="5">IF(AP11="Preventivo",1,IF(AP11="Detectivo",4, IF(S11="No_existen",5,0)))</f>
        <v>1</v>
      </c>
      <c r="AP11" s="129" t="s">
        <v>572</v>
      </c>
      <c r="AQ11" s="227">
        <f>ROUND(AVERAGE(U11,Y11,AD11,AI11,AN11),0)</f>
        <v>1</v>
      </c>
      <c r="AR11" s="238" t="str">
        <f>IF(AQ11&lt;1.5,"FUERTE",IF(AND(AQ11&gt;=1.5,AQ11&lt;2.5),"ACEPTABLE",IF(AQ11&gt;=5,"INEXISTENTE","DÉBIL")))</f>
        <v>FUERTE</v>
      </c>
      <c r="AS11" s="236">
        <f>IF(R11=0,0,ROUND((R11*AQ11),0))</f>
        <v>8</v>
      </c>
      <c r="AT11" s="236" t="str">
        <f>IF(AS11&gt;=36,"GRAVE", IF(AS11&lt;=10, "LEVE", "MODERADO"))</f>
        <v>LEVE</v>
      </c>
      <c r="AU11" s="241" t="s">
        <v>614</v>
      </c>
      <c r="AV11" s="244">
        <v>0.98899999999999999</v>
      </c>
      <c r="AW11" s="129" t="s">
        <v>90</v>
      </c>
      <c r="AX11" s="129"/>
      <c r="AY11" s="167"/>
      <c r="AZ11" s="168"/>
      <c r="BA11" s="169"/>
      <c r="BB11" s="143"/>
      <c r="BC11" s="143"/>
      <c r="BD11" s="143"/>
      <c r="BE11" s="143"/>
      <c r="BF11" s="143"/>
      <c r="BG11" s="143"/>
      <c r="BH11" s="143"/>
      <c r="BI11" s="170"/>
    </row>
    <row r="12" spans="1:89" s="159" customFormat="1" ht="79.5" customHeight="1" x14ac:dyDescent="0.2">
      <c r="A12" s="253"/>
      <c r="B12" s="253"/>
      <c r="C12" s="238"/>
      <c r="D12" s="237"/>
      <c r="E12" s="227"/>
      <c r="F12" s="239"/>
      <c r="G12" s="129" t="s">
        <v>271</v>
      </c>
      <c r="H12" s="129" t="s">
        <v>37</v>
      </c>
      <c r="I12" s="92" t="s">
        <v>636</v>
      </c>
      <c r="J12" s="239"/>
      <c r="K12" s="260"/>
      <c r="L12" s="260"/>
      <c r="M12" s="260"/>
      <c r="N12" s="253"/>
      <c r="O12" s="240"/>
      <c r="P12" s="253"/>
      <c r="Q12" s="240"/>
      <c r="R12" s="240"/>
      <c r="S12" s="127" t="s">
        <v>327</v>
      </c>
      <c r="T12" s="164">
        <f>IF(S12=$S$198,1,IF(S12=$S$194,5,IF(S12=$S$195,4,IF(S12=$S$196,3,IF(S12=$S$197,2,0)))))</f>
        <v>1</v>
      </c>
      <c r="U12" s="227"/>
      <c r="V12" s="227"/>
      <c r="W12" s="129" t="s">
        <v>643</v>
      </c>
      <c r="X12" s="239"/>
      <c r="Y12" s="225"/>
      <c r="Z12" s="165">
        <f t="shared" si="1"/>
        <v>1</v>
      </c>
      <c r="AA12" s="129" t="s">
        <v>332</v>
      </c>
      <c r="AB12" s="129" t="s">
        <v>606</v>
      </c>
      <c r="AC12" s="225"/>
      <c r="AD12" s="227"/>
      <c r="AE12" s="166">
        <f t="shared" si="2"/>
        <v>1</v>
      </c>
      <c r="AF12" s="129" t="s">
        <v>307</v>
      </c>
      <c r="AG12" s="130" t="s">
        <v>608</v>
      </c>
      <c r="AH12" s="225"/>
      <c r="AI12" s="227"/>
      <c r="AJ12" s="166">
        <f t="shared" si="3"/>
        <v>1</v>
      </c>
      <c r="AK12" s="129" t="s">
        <v>304</v>
      </c>
      <c r="AL12" s="129" t="s">
        <v>314</v>
      </c>
      <c r="AM12" s="225"/>
      <c r="AN12" s="227"/>
      <c r="AO12" s="166">
        <f t="shared" si="5"/>
        <v>1</v>
      </c>
      <c r="AP12" s="129" t="s">
        <v>572</v>
      </c>
      <c r="AQ12" s="227"/>
      <c r="AR12" s="238"/>
      <c r="AS12" s="236"/>
      <c r="AT12" s="236"/>
      <c r="AU12" s="242"/>
      <c r="AV12" s="242"/>
      <c r="AW12" s="129" t="s">
        <v>90</v>
      </c>
      <c r="AX12" s="129"/>
      <c r="AY12" s="167"/>
      <c r="AZ12" s="168"/>
      <c r="BA12" s="169"/>
      <c r="BB12" s="148"/>
      <c r="BC12" s="148"/>
      <c r="BD12" s="148"/>
      <c r="BE12" s="148"/>
      <c r="BF12" s="148"/>
      <c r="BG12" s="148"/>
      <c r="BH12" s="148"/>
      <c r="BI12" s="170"/>
    </row>
    <row r="13" spans="1:89" s="159" customFormat="1" ht="72" customHeight="1" x14ac:dyDescent="0.2">
      <c r="A13" s="253"/>
      <c r="B13" s="253"/>
      <c r="C13" s="238"/>
      <c r="D13" s="237"/>
      <c r="E13" s="227"/>
      <c r="F13" s="239"/>
      <c r="G13" s="129" t="s">
        <v>271</v>
      </c>
      <c r="H13" s="129" t="s">
        <v>37</v>
      </c>
      <c r="I13" s="127" t="s">
        <v>578</v>
      </c>
      <c r="J13" s="239"/>
      <c r="K13" s="258"/>
      <c r="L13" s="258"/>
      <c r="M13" s="258"/>
      <c r="N13" s="253"/>
      <c r="O13" s="240"/>
      <c r="P13" s="253"/>
      <c r="Q13" s="240"/>
      <c r="R13" s="240"/>
      <c r="S13" s="127" t="s">
        <v>327</v>
      </c>
      <c r="T13" s="164">
        <f t="shared" ref="T13:T16" si="6">IF(S13=$S$198,1,IF(S13=$S$194,5,IF(S13=$S$195,4,IF(S13=$S$196,3,IF(S13=$S$197,2,0)))))</f>
        <v>1</v>
      </c>
      <c r="U13" s="227"/>
      <c r="V13" s="227"/>
      <c r="W13" s="129" t="s">
        <v>598</v>
      </c>
      <c r="X13" s="239"/>
      <c r="Y13" s="225"/>
      <c r="Z13" s="165">
        <f t="shared" si="1"/>
        <v>2</v>
      </c>
      <c r="AA13" s="129" t="s">
        <v>331</v>
      </c>
      <c r="AB13" s="129"/>
      <c r="AC13" s="225"/>
      <c r="AD13" s="227"/>
      <c r="AE13" s="166">
        <f t="shared" si="2"/>
        <v>1</v>
      </c>
      <c r="AF13" s="129" t="s">
        <v>307</v>
      </c>
      <c r="AG13" s="130" t="s">
        <v>607</v>
      </c>
      <c r="AH13" s="225"/>
      <c r="AI13" s="227"/>
      <c r="AJ13" s="166">
        <f t="shared" si="3"/>
        <v>1</v>
      </c>
      <c r="AK13" s="129" t="s">
        <v>304</v>
      </c>
      <c r="AL13" s="129" t="s">
        <v>314</v>
      </c>
      <c r="AM13" s="225"/>
      <c r="AN13" s="227"/>
      <c r="AO13" s="166">
        <f t="shared" si="5"/>
        <v>1</v>
      </c>
      <c r="AP13" s="129" t="s">
        <v>572</v>
      </c>
      <c r="AQ13" s="227"/>
      <c r="AR13" s="238"/>
      <c r="AS13" s="236"/>
      <c r="AT13" s="236"/>
      <c r="AU13" s="243"/>
      <c r="AV13" s="243"/>
      <c r="AW13" s="129" t="s">
        <v>90</v>
      </c>
      <c r="AX13" s="129"/>
      <c r="AY13" s="167"/>
      <c r="AZ13" s="168"/>
      <c r="BA13" s="169"/>
      <c r="BB13" s="143"/>
      <c r="BC13" s="143"/>
      <c r="BD13" s="143"/>
      <c r="BE13" s="143"/>
      <c r="BF13" s="143"/>
      <c r="BG13" s="148"/>
      <c r="BH13" s="148"/>
    </row>
    <row r="14" spans="1:89" s="159" customFormat="1" ht="85.9" customHeight="1" x14ac:dyDescent="0.2">
      <c r="A14" s="253">
        <v>2</v>
      </c>
      <c r="B14" s="253" t="s">
        <v>164</v>
      </c>
      <c r="C14" s="238" t="str">
        <f t="shared" si="0"/>
        <v>FRANCISCO ANTORIO URIBE GOMEZ</v>
      </c>
      <c r="D14" s="237" t="s">
        <v>167</v>
      </c>
      <c r="E14" s="227" t="str">
        <f>IF(D14=$D$194,$E$194,IF(D14=$D$195,$E$195,IF(D14=$D$196,$E$196,IF(D14=$D$197,$E$197,IF(D14=$D$198,$E$198,IF(D14=$D$199,$E$199,IF(D14=$D$200,$E$200,IF(D14=$D$201,$E$201,IF(D14=$D$202,$E$202,IF(D14=$D$203,$E$203,IF(D14=VICERRECTORÍA_ACADÉMICA_,BF194,IF(D14=PLANEACIÓN_,BF196, IF(D14=_VICERRECTORÍA_INVESTIGACIONES_INNOVACIÓN_Y_EXTENSIÓN_,BF195,IF(D14=VICERRECTORÍA_ADMINISTRATIVA_FINANCIERA_,BF197,IF(D14=_VICERRECTORÍA_RESPONSABILIDAD_SOCIAL_Y_BIENESTAR_UNIVERSITARIO_,BF198," ")))))))))))))))</f>
        <v>Orientar el desarrollo de la Universidad mediante el direccionamiento estratégico y visión compartida de la comunidad universitaria, a fin de lograr los objetivos misionales.</v>
      </c>
      <c r="F14" s="239" t="s">
        <v>275</v>
      </c>
      <c r="G14" s="129" t="s">
        <v>271</v>
      </c>
      <c r="H14" s="129" t="s">
        <v>37</v>
      </c>
      <c r="I14" s="129" t="s">
        <v>579</v>
      </c>
      <c r="J14" s="239" t="s">
        <v>143</v>
      </c>
      <c r="K14" s="259" t="s">
        <v>645</v>
      </c>
      <c r="L14" s="261" t="s">
        <v>586</v>
      </c>
      <c r="M14" s="261" t="s">
        <v>587</v>
      </c>
      <c r="N14" s="253" t="s">
        <v>150</v>
      </c>
      <c r="O14" s="240">
        <f>IF(N14="ALTA",5,IF(N14="MEDIO ALTA",4,IF(N14="MEDIA",3,IF(N14="MEDIO BAJA",2,IF(N14="BAJA",1,0)))))</f>
        <v>4</v>
      </c>
      <c r="P14" s="253" t="s">
        <v>144</v>
      </c>
      <c r="Q14" s="240">
        <f>IF(P14="ALTO",5,IF(P14="MEDIO ALTO",4,IF(P14="MEDIO",3,IF(P14="MEDIO BAJO",2,IF(P14="BAJO",1,0)))))</f>
        <v>4</v>
      </c>
      <c r="R14" s="240">
        <f>Q14*O14</f>
        <v>16</v>
      </c>
      <c r="S14" s="127" t="s">
        <v>327</v>
      </c>
      <c r="T14" s="164">
        <f>IF(S14=$S$198,1,IF(S14=$S$194,5,IF(S14=$S$195,4,IF(S14=$S$196,3,IF(S14=$S$197,2,0)))))</f>
        <v>1</v>
      </c>
      <c r="U14" s="227">
        <f>ROUND(AVERAGEIF(T14:T16,"&gt;0"),0)</f>
        <v>1</v>
      </c>
      <c r="V14" s="227">
        <f>U14*0.6</f>
        <v>0.6</v>
      </c>
      <c r="W14" s="129" t="s">
        <v>634</v>
      </c>
      <c r="X14" s="239">
        <f>IF(S14="No_existen",5*$X$10,Y14*$X$10)</f>
        <v>0.1</v>
      </c>
      <c r="Y14" s="225">
        <f>ROUND(AVERAGEIF(Z14:Z16,"&gt;0"),0)</f>
        <v>2</v>
      </c>
      <c r="Z14" s="165">
        <f t="shared" ref="Z14:Z75" si="7">IF(AA14=$AA$196,1,IF(AA14=$AA$195,2,IF(AA14=$AA$194,4,IF(S14="No_existen",5,0))))</f>
        <v>2</v>
      </c>
      <c r="AA14" s="129" t="s">
        <v>331</v>
      </c>
      <c r="AB14" s="129"/>
      <c r="AC14" s="225">
        <f>IF(S14="No_existen",5*$AC$10,AD14*$AC$10)</f>
        <v>0.15</v>
      </c>
      <c r="AD14" s="227">
        <f>ROUND(AVERAGEIF(AE14:AE16,"&gt;0"),0)</f>
        <v>1</v>
      </c>
      <c r="AE14" s="166">
        <f t="shared" ref="AE14:AE75" si="8">IF(AF14=$AG$195,1,IF(AF14=$AG$194,4,IF(S14="No_existen",5,0)))</f>
        <v>1</v>
      </c>
      <c r="AF14" s="129" t="s">
        <v>307</v>
      </c>
      <c r="AG14" s="129" t="s">
        <v>648</v>
      </c>
      <c r="AH14" s="225">
        <f>IF(S14="No_existen",5*$AH$10,AI14*$AH$10)</f>
        <v>0.1</v>
      </c>
      <c r="AI14" s="227">
        <f>ROUND(AVERAGEIF(AJ14:AJ16,"&gt;0"),0)</f>
        <v>1</v>
      </c>
      <c r="AJ14" s="166">
        <f t="shared" ref="AJ14:AJ75" si="9">IF(AK14=$AK$194,1,IF(AK14=$AK$195,4,IF(S14="No_existen",5,0)))</f>
        <v>1</v>
      </c>
      <c r="AK14" s="129" t="s">
        <v>304</v>
      </c>
      <c r="AL14" s="129" t="s">
        <v>315</v>
      </c>
      <c r="AM14" s="225">
        <f t="shared" ref="AM14" si="10">IF(S14="No_existen",5*$AM$10,AN14*$AM$10)</f>
        <v>0.1</v>
      </c>
      <c r="AN14" s="227">
        <f>ROUND(AVERAGEIF(AO14:AO16,"&gt;0"),0)</f>
        <v>1</v>
      </c>
      <c r="AO14" s="166">
        <f t="shared" ref="AO14:AO75" si="11">IF(AP14="Preventivo",1,IF(AP14="Detectivo",4, IF(S14="No_existen",5,0)))</f>
        <v>1</v>
      </c>
      <c r="AP14" s="129" t="s">
        <v>572</v>
      </c>
      <c r="AQ14" s="227">
        <f>ROUND(AVERAGE(U14,Y14,AD14,AI14,AN14),0)</f>
        <v>1</v>
      </c>
      <c r="AR14" s="238" t="str">
        <f t="shared" ref="AR14" si="12">IF(AQ14&lt;1.5,"FUERTE",IF(AND(AQ14&gt;=1.5,AQ14&lt;2.5),"ACEPTABLE",IF(AQ14&gt;=5,"INEXISTENTE","DÉBIL")))</f>
        <v>FUERTE</v>
      </c>
      <c r="AS14" s="236">
        <f>IF(R14=0,0,ROUND((R14*AQ14),0))</f>
        <v>16</v>
      </c>
      <c r="AT14" s="236" t="str">
        <f t="shared" ref="AT14" si="13">IF(AS14&gt;=36,"GRAVE", IF(AS14&lt;=10, "LEVE", "MODERADO"))</f>
        <v>MODERADO</v>
      </c>
      <c r="AU14" s="245" t="s">
        <v>615</v>
      </c>
      <c r="AV14" s="276">
        <v>0</v>
      </c>
      <c r="AW14" s="129" t="s">
        <v>91</v>
      </c>
      <c r="AX14" s="129" t="s">
        <v>635</v>
      </c>
      <c r="AY14" s="168">
        <v>45639</v>
      </c>
      <c r="AZ14" s="168"/>
      <c r="BA14" s="169"/>
      <c r="BB14" s="148"/>
      <c r="BC14" s="148"/>
      <c r="BD14" s="148"/>
      <c r="BE14" s="148"/>
      <c r="BF14" s="148"/>
      <c r="BG14" s="143"/>
      <c r="BH14" s="143"/>
    </row>
    <row r="15" spans="1:89" s="159" customFormat="1" ht="83.25" customHeight="1" x14ac:dyDescent="0.2">
      <c r="A15" s="253"/>
      <c r="B15" s="253"/>
      <c r="C15" s="238"/>
      <c r="D15" s="237"/>
      <c r="E15" s="227"/>
      <c r="F15" s="239"/>
      <c r="G15" s="129" t="s">
        <v>271</v>
      </c>
      <c r="H15" s="129" t="s">
        <v>37</v>
      </c>
      <c r="I15" s="129" t="s">
        <v>644</v>
      </c>
      <c r="J15" s="239"/>
      <c r="K15" s="260"/>
      <c r="L15" s="260"/>
      <c r="M15" s="260"/>
      <c r="N15" s="253"/>
      <c r="O15" s="240"/>
      <c r="P15" s="253"/>
      <c r="Q15" s="240"/>
      <c r="R15" s="240"/>
      <c r="S15" s="127" t="s">
        <v>327</v>
      </c>
      <c r="T15" s="164">
        <f t="shared" si="6"/>
        <v>1</v>
      </c>
      <c r="U15" s="227"/>
      <c r="V15" s="227"/>
      <c r="W15" s="129" t="s">
        <v>646</v>
      </c>
      <c r="X15" s="239"/>
      <c r="Y15" s="225"/>
      <c r="Z15" s="165">
        <f t="shared" si="7"/>
        <v>2</v>
      </c>
      <c r="AA15" s="129" t="s">
        <v>331</v>
      </c>
      <c r="AB15" s="129"/>
      <c r="AC15" s="225"/>
      <c r="AD15" s="227"/>
      <c r="AE15" s="166">
        <f t="shared" si="8"/>
        <v>1</v>
      </c>
      <c r="AF15" s="129" t="s">
        <v>307</v>
      </c>
      <c r="AG15" s="129" t="s">
        <v>648</v>
      </c>
      <c r="AH15" s="225"/>
      <c r="AI15" s="227"/>
      <c r="AJ15" s="166">
        <f t="shared" si="9"/>
        <v>1</v>
      </c>
      <c r="AK15" s="129" t="s">
        <v>304</v>
      </c>
      <c r="AL15" s="129" t="s">
        <v>317</v>
      </c>
      <c r="AM15" s="225"/>
      <c r="AN15" s="227"/>
      <c r="AO15" s="166">
        <f t="shared" si="11"/>
        <v>1</v>
      </c>
      <c r="AP15" s="129" t="s">
        <v>572</v>
      </c>
      <c r="AQ15" s="227"/>
      <c r="AR15" s="238"/>
      <c r="AS15" s="236"/>
      <c r="AT15" s="236"/>
      <c r="AU15" s="246"/>
      <c r="AV15" s="275"/>
      <c r="AW15" s="129" t="s">
        <v>91</v>
      </c>
      <c r="AX15" s="129" t="s">
        <v>620</v>
      </c>
      <c r="AY15" s="168">
        <v>45639</v>
      </c>
      <c r="AZ15" s="168"/>
      <c r="BA15" s="169"/>
      <c r="BB15" s="143"/>
      <c r="BC15" s="143"/>
      <c r="BD15" s="143"/>
      <c r="BE15" s="143"/>
      <c r="BF15" s="143"/>
      <c r="BG15" s="143"/>
      <c r="BH15" s="143"/>
    </row>
    <row r="16" spans="1:89" s="159" customFormat="1" ht="64.5" customHeight="1" x14ac:dyDescent="0.2">
      <c r="A16" s="253"/>
      <c r="B16" s="253"/>
      <c r="C16" s="238"/>
      <c r="D16" s="237"/>
      <c r="E16" s="227"/>
      <c r="F16" s="239"/>
      <c r="G16" s="129" t="s">
        <v>271</v>
      </c>
      <c r="H16" s="129" t="s">
        <v>37</v>
      </c>
      <c r="I16" s="129" t="s">
        <v>580</v>
      </c>
      <c r="J16" s="239"/>
      <c r="K16" s="258"/>
      <c r="L16" s="258"/>
      <c r="M16" s="258"/>
      <c r="N16" s="253"/>
      <c r="O16" s="240"/>
      <c r="P16" s="253"/>
      <c r="Q16" s="240"/>
      <c r="R16" s="240"/>
      <c r="S16" s="127" t="s">
        <v>327</v>
      </c>
      <c r="T16" s="164">
        <f t="shared" si="6"/>
        <v>1</v>
      </c>
      <c r="U16" s="227"/>
      <c r="V16" s="227"/>
      <c r="W16" s="129" t="s">
        <v>647</v>
      </c>
      <c r="X16" s="239"/>
      <c r="Y16" s="225"/>
      <c r="Z16" s="165">
        <f t="shared" si="7"/>
        <v>2</v>
      </c>
      <c r="AA16" s="129" t="s">
        <v>331</v>
      </c>
      <c r="AB16" s="129"/>
      <c r="AC16" s="225"/>
      <c r="AD16" s="227"/>
      <c r="AE16" s="166">
        <f t="shared" si="8"/>
        <v>1</v>
      </c>
      <c r="AF16" s="129" t="s">
        <v>307</v>
      </c>
      <c r="AG16" s="129" t="s">
        <v>609</v>
      </c>
      <c r="AH16" s="225"/>
      <c r="AI16" s="227"/>
      <c r="AJ16" s="166">
        <f t="shared" si="9"/>
        <v>1</v>
      </c>
      <c r="AK16" s="129" t="s">
        <v>304</v>
      </c>
      <c r="AL16" s="129" t="s">
        <v>315</v>
      </c>
      <c r="AM16" s="225"/>
      <c r="AN16" s="227"/>
      <c r="AO16" s="166">
        <f t="shared" si="11"/>
        <v>1</v>
      </c>
      <c r="AP16" s="129" t="s">
        <v>572</v>
      </c>
      <c r="AQ16" s="227"/>
      <c r="AR16" s="238"/>
      <c r="AS16" s="236"/>
      <c r="AT16" s="236"/>
      <c r="AU16" s="247"/>
      <c r="AV16" s="275"/>
      <c r="AW16" s="129" t="s">
        <v>91</v>
      </c>
      <c r="AX16" s="220" t="s">
        <v>691</v>
      </c>
      <c r="AY16" s="168">
        <v>45639</v>
      </c>
      <c r="AZ16" s="168"/>
      <c r="BA16" s="169"/>
      <c r="BB16" s="143"/>
      <c r="BC16" s="143"/>
      <c r="BD16" s="143"/>
      <c r="BE16" s="143"/>
      <c r="BF16" s="143"/>
      <c r="BG16" s="143"/>
      <c r="BH16" s="143"/>
    </row>
    <row r="17" spans="1:60" s="159" customFormat="1" ht="94.5" customHeight="1" x14ac:dyDescent="0.2">
      <c r="A17" s="253">
        <v>3</v>
      </c>
      <c r="B17" s="253" t="s">
        <v>164</v>
      </c>
      <c r="C17" s="238" t="str">
        <f t="shared" ref="C17" si="14">+VLOOKUP(B17,$A$224:$B$266,2,0)</f>
        <v>FRANCISCO ANTORIO URIBE GOMEZ</v>
      </c>
      <c r="D17" s="237" t="s">
        <v>166</v>
      </c>
      <c r="E17" s="227" t="str">
        <f>IF(D17=$D$194,$E$194,IF(D17=$D$195,$E$195,IF(D17=$D$196,$E$196,IF(D17=$D$197,$E$197,IF(D17=$D$198,$E$198,IF(D17=$D$199,$E$199,IF(D17=$D$200,$E$200,IF(D17=$D$201,$E$201,IF(D17=$D$202,$E$202,IF(D17=$D$203,$E$203,IF(D17=VICERRECTORÍA_ACADÉMICA_,BF194,IF(D17=PLANEACIÓN_,BF196, IF(D17=_VICERRECTORÍA_INVESTIGACIONES_INNOVACIÓN_Y_EXTENSIÓN_,BF195,IF(D17=VICERRECTORÍA_ADMINISTRATIVA_FINANCIERA_,BF197,IF(D17=_VICERRECTORÍA_RESPONSABILIDAD_SOCIAL_Y_BIENESTAR_UNIVERSITARIO_,BF198,"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17" s="239" t="s">
        <v>276</v>
      </c>
      <c r="G17" s="129" t="s">
        <v>271</v>
      </c>
      <c r="H17" s="129" t="s">
        <v>113</v>
      </c>
      <c r="I17" s="92" t="s">
        <v>581</v>
      </c>
      <c r="J17" s="239" t="s">
        <v>114</v>
      </c>
      <c r="K17" s="241" t="s">
        <v>588</v>
      </c>
      <c r="L17" s="268" t="s">
        <v>589</v>
      </c>
      <c r="M17" s="268" t="s">
        <v>590</v>
      </c>
      <c r="N17" s="253" t="s">
        <v>151</v>
      </c>
      <c r="O17" s="240">
        <f t="shared" ref="O17" si="15">IF(N17="ALTA",5,IF(N17="MEDIO ALTA",4,IF(N17="MEDIA",3,IF(N17="MEDIO BAJA",2,IF(N17="BAJA",1,0)))))</f>
        <v>2</v>
      </c>
      <c r="P17" s="253" t="s">
        <v>140</v>
      </c>
      <c r="Q17" s="240">
        <f t="shared" ref="Q17:Q74" si="16">IF(P17="ALTO",5,IF(P17="MEDIO ALTO",4,IF(P17="MEDIO",3,IF(P17="MEDIO BAJO",2,IF(P17="BAJO",1,0)))))</f>
        <v>5</v>
      </c>
      <c r="R17" s="240">
        <f>Q17*O17</f>
        <v>10</v>
      </c>
      <c r="S17" s="127" t="s">
        <v>327</v>
      </c>
      <c r="T17" s="164">
        <f t="shared" ref="T17:T75" si="17">IF(S17=$S$198,1,IF(S17=$S$194,5,IF(S17=$S$195,4,IF(S17=$S$196,3,IF(S17=$S$197,2,0)))))</f>
        <v>1</v>
      </c>
      <c r="U17" s="227">
        <f>ROUND(AVERAGEIF(T17:T19,"&gt;0"),0)</f>
        <v>1</v>
      </c>
      <c r="V17" s="227">
        <f>U17*0.6</f>
        <v>0.6</v>
      </c>
      <c r="W17" s="130" t="s">
        <v>599</v>
      </c>
      <c r="X17" s="239">
        <f>IF(S17="No_existen",5*$X$10,Y17*$X$10)</f>
        <v>0.15000000000000002</v>
      </c>
      <c r="Y17" s="225">
        <f>ROUND(AVERAGEIF(Z17:Z19,"&gt;0"),0)</f>
        <v>3</v>
      </c>
      <c r="Z17" s="165">
        <f t="shared" si="7"/>
        <v>4</v>
      </c>
      <c r="AA17" s="129" t="s">
        <v>330</v>
      </c>
      <c r="AB17" s="129"/>
      <c r="AC17" s="225">
        <f>IF(S17="No_existen",5*$AC$10,AD17*$AC$10)</f>
        <v>0.15</v>
      </c>
      <c r="AD17" s="227">
        <f>ROUND(AVERAGEIF(AE17:AE19,"&gt;0"),0)</f>
        <v>1</v>
      </c>
      <c r="AE17" s="166">
        <f t="shared" si="8"/>
        <v>1</v>
      </c>
      <c r="AF17" s="129" t="s">
        <v>307</v>
      </c>
      <c r="AG17" s="129" t="s">
        <v>610</v>
      </c>
      <c r="AH17" s="225">
        <f t="shared" ref="AH17" si="18">IF(S17="No_existen",5*$AH$10,AI17*$AH$10)</f>
        <v>0.1</v>
      </c>
      <c r="AI17" s="227">
        <f>ROUND(AVERAGEIF(AJ17:AJ19,"&gt;0"),0)</f>
        <v>1</v>
      </c>
      <c r="AJ17" s="166">
        <f t="shared" si="9"/>
        <v>1</v>
      </c>
      <c r="AK17" s="129" t="s">
        <v>304</v>
      </c>
      <c r="AL17" s="129" t="s">
        <v>319</v>
      </c>
      <c r="AM17" s="225">
        <f t="shared" ref="AM17" si="19">IF(S17="No_existen",5*$AM$10,AN17*$AM$10)</f>
        <v>0.4</v>
      </c>
      <c r="AN17" s="227">
        <f>ROUND(AVERAGEIF(AO17:AO19,"&gt;0"),0)</f>
        <v>4</v>
      </c>
      <c r="AO17" s="166">
        <f t="shared" si="11"/>
        <v>4</v>
      </c>
      <c r="AP17" s="129" t="s">
        <v>571</v>
      </c>
      <c r="AQ17" s="227">
        <f t="shared" ref="AQ17" si="20">ROUND(AVERAGE(U17,Y17,AD17,AI17,AN17),0)</f>
        <v>2</v>
      </c>
      <c r="AR17" s="238" t="str">
        <f t="shared" ref="AR17" si="21">IF(AQ17&lt;1.5,"FUERTE",IF(AND(AQ17&gt;=1.5,AQ17&lt;2.5),"ACEPTABLE",IF(AQ17&gt;=5,"INEXISTENTE","DÉBIL")))</f>
        <v>ACEPTABLE</v>
      </c>
      <c r="AS17" s="236">
        <f>IF(R17=0,0,ROUND((R17*AQ17),0))</f>
        <v>20</v>
      </c>
      <c r="AT17" s="236" t="str">
        <f t="shared" ref="AT17" si="22">IF(AS17&gt;=36,"GRAVE", IF(AS17&lt;=10, "LEVE", "MODERADO"))</f>
        <v>MODERADO</v>
      </c>
      <c r="AU17" s="241" t="s">
        <v>616</v>
      </c>
      <c r="AV17" s="244" t="s">
        <v>617</v>
      </c>
      <c r="AW17" s="129" t="s">
        <v>93</v>
      </c>
      <c r="AX17" s="212" t="s">
        <v>621</v>
      </c>
      <c r="AY17" s="171">
        <v>45626</v>
      </c>
      <c r="AZ17" s="172"/>
      <c r="BA17" s="173" t="s">
        <v>622</v>
      </c>
      <c r="BB17" s="143"/>
      <c r="BC17" s="143"/>
      <c r="BD17" s="143"/>
      <c r="BE17" s="143"/>
      <c r="BF17" s="143"/>
      <c r="BG17" s="148"/>
      <c r="BH17" s="148"/>
    </row>
    <row r="18" spans="1:60" s="159" customFormat="1" ht="105.75" customHeight="1" x14ac:dyDescent="0.2">
      <c r="A18" s="253"/>
      <c r="B18" s="253"/>
      <c r="C18" s="238"/>
      <c r="D18" s="237"/>
      <c r="E18" s="227"/>
      <c r="F18" s="239"/>
      <c r="G18" s="129"/>
      <c r="H18" s="129"/>
      <c r="I18" s="127"/>
      <c r="J18" s="239"/>
      <c r="K18" s="269"/>
      <c r="L18" s="269"/>
      <c r="M18" s="269"/>
      <c r="N18" s="253"/>
      <c r="O18" s="240"/>
      <c r="P18" s="253"/>
      <c r="Q18" s="240"/>
      <c r="R18" s="240"/>
      <c r="S18" s="127" t="s">
        <v>327</v>
      </c>
      <c r="T18" s="164">
        <f t="shared" si="17"/>
        <v>1</v>
      </c>
      <c r="U18" s="227"/>
      <c r="V18" s="227"/>
      <c r="W18" s="129" t="s">
        <v>649</v>
      </c>
      <c r="X18" s="239"/>
      <c r="Y18" s="225"/>
      <c r="Z18" s="165">
        <f t="shared" si="7"/>
        <v>2</v>
      </c>
      <c r="AA18" s="129" t="s">
        <v>331</v>
      </c>
      <c r="AB18" s="129"/>
      <c r="AC18" s="225"/>
      <c r="AD18" s="227"/>
      <c r="AE18" s="166">
        <f t="shared" si="8"/>
        <v>1</v>
      </c>
      <c r="AF18" s="129" t="s">
        <v>307</v>
      </c>
      <c r="AG18" s="129" t="s">
        <v>611</v>
      </c>
      <c r="AH18" s="225"/>
      <c r="AI18" s="227"/>
      <c r="AJ18" s="166">
        <f t="shared" si="9"/>
        <v>1</v>
      </c>
      <c r="AK18" s="129" t="s">
        <v>304</v>
      </c>
      <c r="AL18" s="129" t="s">
        <v>312</v>
      </c>
      <c r="AM18" s="225"/>
      <c r="AN18" s="227"/>
      <c r="AO18" s="166">
        <f t="shared" si="11"/>
        <v>4</v>
      </c>
      <c r="AP18" s="129" t="s">
        <v>571</v>
      </c>
      <c r="AQ18" s="227"/>
      <c r="AR18" s="238"/>
      <c r="AS18" s="236"/>
      <c r="AT18" s="236"/>
      <c r="AU18" s="242"/>
      <c r="AV18" s="272"/>
      <c r="AW18" s="129" t="s">
        <v>93</v>
      </c>
      <c r="AX18" s="212" t="s">
        <v>623</v>
      </c>
      <c r="AY18" s="171">
        <v>45626</v>
      </c>
      <c r="AZ18" s="172"/>
      <c r="BA18" s="173" t="s">
        <v>622</v>
      </c>
      <c r="BB18" s="148"/>
      <c r="BC18" s="148"/>
      <c r="BD18" s="148"/>
      <c r="BE18" s="148"/>
      <c r="BF18" s="148"/>
      <c r="BG18" s="143"/>
      <c r="BH18" s="143"/>
    </row>
    <row r="19" spans="1:60" s="159" customFormat="1" ht="83.25" customHeight="1" x14ac:dyDescent="0.2">
      <c r="A19" s="253"/>
      <c r="B19" s="253"/>
      <c r="C19" s="238"/>
      <c r="D19" s="237"/>
      <c r="E19" s="227"/>
      <c r="F19" s="239"/>
      <c r="G19" s="129"/>
      <c r="H19" s="129"/>
      <c r="I19" s="127"/>
      <c r="J19" s="239"/>
      <c r="K19" s="270"/>
      <c r="L19" s="270"/>
      <c r="M19" s="270"/>
      <c r="N19" s="253"/>
      <c r="O19" s="240"/>
      <c r="P19" s="253"/>
      <c r="Q19" s="240"/>
      <c r="R19" s="240"/>
      <c r="S19" s="127"/>
      <c r="T19" s="164">
        <f t="shared" si="17"/>
        <v>0</v>
      </c>
      <c r="U19" s="227"/>
      <c r="V19" s="227"/>
      <c r="W19" s="129"/>
      <c r="X19" s="239"/>
      <c r="Y19" s="225"/>
      <c r="Z19" s="165">
        <f t="shared" si="7"/>
        <v>0</v>
      </c>
      <c r="AA19" s="129"/>
      <c r="AB19" s="129"/>
      <c r="AC19" s="225"/>
      <c r="AD19" s="227"/>
      <c r="AE19" s="166">
        <f t="shared" si="8"/>
        <v>0</v>
      </c>
      <c r="AF19" s="129"/>
      <c r="AG19" s="129"/>
      <c r="AH19" s="225"/>
      <c r="AI19" s="227"/>
      <c r="AJ19" s="166">
        <f t="shared" si="9"/>
        <v>0</v>
      </c>
      <c r="AK19" s="129"/>
      <c r="AL19" s="129"/>
      <c r="AM19" s="225"/>
      <c r="AN19" s="227"/>
      <c r="AO19" s="166">
        <f t="shared" si="11"/>
        <v>0</v>
      </c>
      <c r="AP19" s="129"/>
      <c r="AQ19" s="227"/>
      <c r="AR19" s="238"/>
      <c r="AS19" s="236"/>
      <c r="AT19" s="236"/>
      <c r="AU19" s="243"/>
      <c r="AV19" s="273"/>
      <c r="AW19" s="129" t="s">
        <v>91</v>
      </c>
      <c r="AX19" s="211" t="s">
        <v>624</v>
      </c>
      <c r="AY19" s="171">
        <v>45626</v>
      </c>
      <c r="AZ19" s="168"/>
      <c r="BA19" s="169"/>
      <c r="BB19" s="143"/>
      <c r="BC19" s="143"/>
      <c r="BD19" s="143"/>
      <c r="BE19" s="143"/>
      <c r="BF19" s="143"/>
      <c r="BG19" s="148"/>
      <c r="BH19" s="148"/>
    </row>
    <row r="20" spans="1:60" s="159" customFormat="1" ht="133.5" customHeight="1" x14ac:dyDescent="0.2">
      <c r="A20" s="253">
        <v>4</v>
      </c>
      <c r="B20" s="253" t="s">
        <v>164</v>
      </c>
      <c r="C20" s="238" t="str">
        <f t="shared" ref="C20" si="23">+VLOOKUP(B20,$A$224:$B$266,2,0)</f>
        <v>FRANCISCO ANTORIO URIBE GOMEZ</v>
      </c>
      <c r="D20" s="237" t="s">
        <v>166</v>
      </c>
      <c r="E20" s="227" t="str">
        <f>IF(D20=$D$194,$E$194,IF(D20=$D$195,$E$195,IF(D20=$D$196,$E$196,IF(D20=$D$197,$E$197,IF(D20=$D$198,$E$198,IF(D20=$D$199,$E$199,IF(D20=$D$200,$E$200,IF(D20=$D$201,$E$201,IF(D20=$D$202,$E$202,IF(D20=$D$203,$E$203,IF(D20=VICERRECTORÍA_ACADÉMICA_,BF194,IF(D20=PLANEACIÓN_,BF196, IF(D20=_VICERRECTORÍA_INVESTIGACIONES_INNOVACIÓN_Y_EXTENSIÓN_,BF195,IF(D20=VICERRECTORÍA_ADMINISTRATIVA_FINANCIERA_,BF197,IF(D20=_VICERRECTORÍA_RESPONSABILIDAD_SOCIAL_Y_BIENESTAR_UNIVERSITARIO_,BF198,"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0" s="239" t="s">
        <v>276</v>
      </c>
      <c r="G20" s="129" t="s">
        <v>271</v>
      </c>
      <c r="H20" s="211" t="s">
        <v>113</v>
      </c>
      <c r="I20" s="127" t="s">
        <v>650</v>
      </c>
      <c r="J20" s="239" t="s">
        <v>114</v>
      </c>
      <c r="K20" s="253" t="s">
        <v>591</v>
      </c>
      <c r="L20" s="239" t="s">
        <v>592</v>
      </c>
      <c r="M20" s="239" t="s">
        <v>593</v>
      </c>
      <c r="N20" s="253" t="s">
        <v>151</v>
      </c>
      <c r="O20" s="240">
        <f t="shared" ref="O20" si="24">IF(N20="ALTA",5,IF(N20="MEDIO ALTA",4,IF(N20="MEDIA",3,IF(N20="MEDIO BAJA",2,IF(N20="BAJA",1,0)))))</f>
        <v>2</v>
      </c>
      <c r="P20" s="253" t="s">
        <v>141</v>
      </c>
      <c r="Q20" s="240">
        <f t="shared" si="16"/>
        <v>3</v>
      </c>
      <c r="R20" s="240">
        <f>Q20*O20</f>
        <v>6</v>
      </c>
      <c r="S20" s="127" t="s">
        <v>398</v>
      </c>
      <c r="T20" s="164">
        <f t="shared" si="17"/>
        <v>4</v>
      </c>
      <c r="U20" s="227">
        <f>ROUND(AVERAGEIF(T20:T22,"&gt;0"),0)</f>
        <v>4</v>
      </c>
      <c r="V20" s="227">
        <f>U20*0.6</f>
        <v>2.4</v>
      </c>
      <c r="W20" s="129" t="s">
        <v>600</v>
      </c>
      <c r="X20" s="239">
        <f>IF(S20="No_existen",5*$X$10,Y20*$X$10)</f>
        <v>0.2</v>
      </c>
      <c r="Y20" s="225">
        <f>ROUND(AVERAGEIF(Z20:Z22,"&gt;0"),0)</f>
        <v>4</v>
      </c>
      <c r="Z20" s="165">
        <f t="shared" si="7"/>
        <v>4</v>
      </c>
      <c r="AA20" s="129" t="s">
        <v>330</v>
      </c>
      <c r="AB20" s="129"/>
      <c r="AC20" s="225">
        <f>IF(S20="No_existen",5*$AC$10,AD20*$AC$10)</f>
        <v>0.15</v>
      </c>
      <c r="AD20" s="227">
        <f>ROUND(AVERAGEIF(AE20:AE22,"&gt;0"),0)</f>
        <v>1</v>
      </c>
      <c r="AE20" s="166">
        <f t="shared" si="8"/>
        <v>1</v>
      </c>
      <c r="AF20" s="129" t="s">
        <v>307</v>
      </c>
      <c r="AG20" s="129" t="s">
        <v>612</v>
      </c>
      <c r="AH20" s="225">
        <f>IF(S20="No_existen",5*$AH$10,AI20*$AH$10)</f>
        <v>0.1</v>
      </c>
      <c r="AI20" s="227">
        <f>ROUND(AVERAGEIF(AJ20:AJ22,"&gt;0"),0)</f>
        <v>1</v>
      </c>
      <c r="AJ20" s="166">
        <f t="shared" si="9"/>
        <v>1</v>
      </c>
      <c r="AK20" s="129" t="s">
        <v>304</v>
      </c>
      <c r="AL20" s="129" t="s">
        <v>311</v>
      </c>
      <c r="AM20" s="225">
        <f t="shared" ref="AM20" si="25">IF(S20="No_existen",5*$AM$10,AN20*$AM$10)</f>
        <v>0.1</v>
      </c>
      <c r="AN20" s="227">
        <f>ROUND(AVERAGEIF(AO20:AO22,"&gt;0"),0)</f>
        <v>1</v>
      </c>
      <c r="AO20" s="166">
        <f t="shared" si="11"/>
        <v>1</v>
      </c>
      <c r="AP20" s="129" t="s">
        <v>572</v>
      </c>
      <c r="AQ20" s="227">
        <f t="shared" ref="AQ20" si="26">ROUND(AVERAGE(U20,Y20,AD20,AI20,AN20),0)</f>
        <v>2</v>
      </c>
      <c r="AR20" s="238" t="str">
        <f t="shared" ref="AR20" si="27">IF(AQ20&lt;1.5,"FUERTE",IF(AND(AQ20&gt;=1.5,AQ20&lt;2.5),"ACEPTABLE",IF(AQ20&gt;=5,"INEXISTENTE","DÉBIL")))</f>
        <v>ACEPTABLE</v>
      </c>
      <c r="AS20" s="236">
        <f t="shared" ref="AS20" si="28">IF(R20=0,0,ROUND((R20*AQ20),0))</f>
        <v>12</v>
      </c>
      <c r="AT20" s="236" t="str">
        <f t="shared" ref="AT20" si="29">IF(AS20&gt;=36,"GRAVE", IF(AS20&lt;=10, "LEVE", "MODERADO"))</f>
        <v>MODERADO</v>
      </c>
      <c r="AU20" s="275" t="s">
        <v>618</v>
      </c>
      <c r="AV20" s="276">
        <v>1</v>
      </c>
      <c r="AW20" s="129" t="s">
        <v>91</v>
      </c>
      <c r="AX20" s="211" t="s">
        <v>625</v>
      </c>
      <c r="AY20" s="171">
        <v>45626</v>
      </c>
      <c r="AZ20" s="168"/>
      <c r="BA20" s="169"/>
      <c r="BB20" s="148"/>
      <c r="BC20" s="148"/>
      <c r="BD20" s="148"/>
      <c r="BE20" s="148"/>
      <c r="BF20" s="148"/>
      <c r="BG20" s="143"/>
      <c r="BH20" s="143"/>
    </row>
    <row r="21" spans="1:60" s="159" customFormat="1" ht="64.5" customHeight="1" x14ac:dyDescent="0.2">
      <c r="A21" s="253"/>
      <c r="B21" s="253"/>
      <c r="C21" s="238"/>
      <c r="D21" s="237"/>
      <c r="E21" s="227"/>
      <c r="F21" s="239"/>
      <c r="G21" s="129" t="s">
        <v>271</v>
      </c>
      <c r="H21" s="211" t="s">
        <v>34</v>
      </c>
      <c r="I21" s="213" t="s">
        <v>651</v>
      </c>
      <c r="J21" s="239"/>
      <c r="K21" s="239"/>
      <c r="L21" s="239"/>
      <c r="M21" s="239"/>
      <c r="N21" s="253"/>
      <c r="O21" s="240"/>
      <c r="P21" s="253"/>
      <c r="Q21" s="240"/>
      <c r="R21" s="240"/>
      <c r="S21" s="127" t="s">
        <v>398</v>
      </c>
      <c r="T21" s="164">
        <f t="shared" si="17"/>
        <v>4</v>
      </c>
      <c r="U21" s="227"/>
      <c r="V21" s="227"/>
      <c r="W21" s="129" t="s">
        <v>601</v>
      </c>
      <c r="X21" s="239"/>
      <c r="Y21" s="225"/>
      <c r="Z21" s="165">
        <f t="shared" si="7"/>
        <v>4</v>
      </c>
      <c r="AA21" s="129" t="s">
        <v>330</v>
      </c>
      <c r="AB21" s="129"/>
      <c r="AC21" s="225"/>
      <c r="AD21" s="227"/>
      <c r="AE21" s="166">
        <f t="shared" si="8"/>
        <v>1</v>
      </c>
      <c r="AF21" s="129" t="s">
        <v>307</v>
      </c>
      <c r="AG21" s="129" t="s">
        <v>652</v>
      </c>
      <c r="AH21" s="225"/>
      <c r="AI21" s="227"/>
      <c r="AJ21" s="166">
        <f t="shared" si="9"/>
        <v>1</v>
      </c>
      <c r="AK21" s="129" t="s">
        <v>304</v>
      </c>
      <c r="AL21" s="129" t="s">
        <v>312</v>
      </c>
      <c r="AM21" s="225"/>
      <c r="AN21" s="227"/>
      <c r="AO21" s="166">
        <f t="shared" si="11"/>
        <v>1</v>
      </c>
      <c r="AP21" s="129" t="s">
        <v>572</v>
      </c>
      <c r="AQ21" s="227"/>
      <c r="AR21" s="238"/>
      <c r="AS21" s="236"/>
      <c r="AT21" s="236"/>
      <c r="AU21" s="275"/>
      <c r="AV21" s="275"/>
      <c r="AW21" s="129"/>
      <c r="AX21" s="129"/>
      <c r="AY21" s="167"/>
      <c r="AZ21" s="168"/>
      <c r="BA21" s="169"/>
      <c r="BB21" s="143"/>
      <c r="BC21" s="143"/>
      <c r="BD21" s="143"/>
      <c r="BE21" s="143"/>
      <c r="BF21" s="143"/>
      <c r="BG21" s="143"/>
      <c r="BH21" s="143"/>
    </row>
    <row r="22" spans="1:60" s="159" customFormat="1" ht="64.5" customHeight="1" x14ac:dyDescent="0.2">
      <c r="A22" s="253"/>
      <c r="B22" s="253"/>
      <c r="C22" s="238"/>
      <c r="D22" s="237"/>
      <c r="E22" s="227"/>
      <c r="F22" s="239"/>
      <c r="G22" s="129"/>
      <c r="H22" s="129"/>
      <c r="I22" s="129"/>
      <c r="J22" s="239"/>
      <c r="K22" s="239"/>
      <c r="L22" s="239"/>
      <c r="M22" s="239"/>
      <c r="N22" s="253"/>
      <c r="O22" s="240"/>
      <c r="P22" s="253"/>
      <c r="Q22" s="240"/>
      <c r="R22" s="240"/>
      <c r="S22" s="127"/>
      <c r="T22" s="164">
        <f t="shared" si="17"/>
        <v>0</v>
      </c>
      <c r="U22" s="227"/>
      <c r="V22" s="227"/>
      <c r="W22" s="129"/>
      <c r="X22" s="239"/>
      <c r="Y22" s="225"/>
      <c r="Z22" s="165">
        <f t="shared" si="7"/>
        <v>0</v>
      </c>
      <c r="AA22" s="129"/>
      <c r="AB22" s="129"/>
      <c r="AC22" s="225"/>
      <c r="AD22" s="227"/>
      <c r="AE22" s="166">
        <f t="shared" si="8"/>
        <v>0</v>
      </c>
      <c r="AF22" s="129"/>
      <c r="AG22" s="129"/>
      <c r="AH22" s="225"/>
      <c r="AI22" s="227"/>
      <c r="AJ22" s="166">
        <f t="shared" si="9"/>
        <v>0</v>
      </c>
      <c r="AK22" s="129"/>
      <c r="AL22" s="129"/>
      <c r="AM22" s="225"/>
      <c r="AN22" s="227"/>
      <c r="AO22" s="166">
        <f t="shared" si="11"/>
        <v>0</v>
      </c>
      <c r="AP22" s="129"/>
      <c r="AQ22" s="227"/>
      <c r="AR22" s="238"/>
      <c r="AS22" s="236"/>
      <c r="AT22" s="236"/>
      <c r="AU22" s="275"/>
      <c r="AV22" s="275"/>
      <c r="AW22" s="129"/>
      <c r="AX22" s="129"/>
      <c r="AY22" s="167"/>
      <c r="AZ22" s="168"/>
      <c r="BA22" s="169"/>
      <c r="BB22" s="143"/>
      <c r="BC22" s="143"/>
      <c r="BD22" s="143"/>
      <c r="BE22" s="143"/>
      <c r="BF22" s="143"/>
      <c r="BG22" s="148"/>
      <c r="BH22" s="148"/>
    </row>
    <row r="23" spans="1:60" s="159" customFormat="1" ht="64.5" customHeight="1" x14ac:dyDescent="0.2">
      <c r="A23" s="253">
        <v>5</v>
      </c>
      <c r="B23" s="253" t="s">
        <v>164</v>
      </c>
      <c r="C23" s="238" t="str">
        <f t="shared" ref="C23" si="30">+VLOOKUP(B23,$A$224:$B$266,2,0)</f>
        <v>FRANCISCO ANTORIO URIBE GOMEZ</v>
      </c>
      <c r="D23" s="237" t="s">
        <v>170</v>
      </c>
      <c r="E23" s="227" t="str">
        <f>IF(D23=$D$194,$E$194,IF(D23=$D$195,$E$195,IF(D23=$D$196,$E$196,IF(D23=$D$197,$E$197,IF(D23=$D$198,$E$198,IF(D23=$D$199,$E$199,IF(D23=$D$200,$E$200,IF(D23=$D$201,$E$201,IF(D23=$D$202,$E$202,IF(D23=$D$203,$E$203,IF(D23=VICERRECTORÍA_ACADÉMICA_,BF194,IF(D23=PLANEACIÓN_,BF196, IF(D23=_VICERRECTORÍA_INVESTIGACIONES_INNOVACIÓN_Y_EXTENSIÓN_,BF195,IF(D23=VICERRECTORÍA_ADMINISTRATIVA_FINANCIERA_,BF197,IF(D23=_VICERRECTORÍA_RESPONSABILIDAD_SOCIAL_Y_BIENESTAR_UNIVERSITARIO_,BF198," ")))))))))))))))</f>
        <v>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v>
      </c>
      <c r="F23" s="239" t="s">
        <v>276</v>
      </c>
      <c r="G23" s="129" t="s">
        <v>271</v>
      </c>
      <c r="H23" s="129" t="s">
        <v>34</v>
      </c>
      <c r="I23" s="128" t="s">
        <v>653</v>
      </c>
      <c r="J23" s="239" t="s">
        <v>108</v>
      </c>
      <c r="K23" s="257" t="s">
        <v>654</v>
      </c>
      <c r="L23" s="258" t="s">
        <v>655</v>
      </c>
      <c r="M23" s="258" t="s">
        <v>656</v>
      </c>
      <c r="N23" s="253" t="s">
        <v>128</v>
      </c>
      <c r="O23" s="240">
        <f t="shared" ref="O23" si="31">IF(N23="ALTA",5,IF(N23="MEDIO ALTA",4,IF(N23="MEDIA",3,IF(N23="MEDIO BAJA",2,IF(N23="BAJA",1,0)))))</f>
        <v>1</v>
      </c>
      <c r="P23" s="253" t="s">
        <v>144</v>
      </c>
      <c r="Q23" s="240">
        <f t="shared" si="16"/>
        <v>4</v>
      </c>
      <c r="R23" s="240">
        <f>Q23*O23</f>
        <v>4</v>
      </c>
      <c r="S23" s="127" t="s">
        <v>327</v>
      </c>
      <c r="T23" s="164">
        <f t="shared" si="17"/>
        <v>1</v>
      </c>
      <c r="U23" s="227">
        <f>ROUND(AVERAGEIF(T23:T25,"&gt;0"),0)</f>
        <v>1</v>
      </c>
      <c r="V23" s="227">
        <f>U23*0.6</f>
        <v>0.6</v>
      </c>
      <c r="W23" s="130" t="s">
        <v>602</v>
      </c>
      <c r="X23" s="239">
        <f>IF(S23="No_existen",5*$X$10,Y23*$X$10)</f>
        <v>0.1</v>
      </c>
      <c r="Y23" s="225">
        <f>ROUND(AVERAGEIF(Z23:Z25,"&gt;0"),0)</f>
        <v>2</v>
      </c>
      <c r="Z23" s="165">
        <f t="shared" si="7"/>
        <v>2</v>
      </c>
      <c r="AA23" s="129" t="s">
        <v>331</v>
      </c>
      <c r="AB23" s="129"/>
      <c r="AC23" s="225">
        <f t="shared" ref="AC23" si="32">IF(S23="No_existen",5*$AC$10,AD23*$AC$10)</f>
        <v>0.15</v>
      </c>
      <c r="AD23" s="227">
        <f>ROUND(AVERAGEIF(AE23:AE25,"&gt;0"),0)</f>
        <v>1</v>
      </c>
      <c r="AE23" s="166">
        <f t="shared" si="8"/>
        <v>1</v>
      </c>
      <c r="AF23" s="129" t="s">
        <v>307</v>
      </c>
      <c r="AG23" s="130" t="s">
        <v>613</v>
      </c>
      <c r="AH23" s="225">
        <f t="shared" ref="AH23" si="33">IF(S23="No_existen",5*$AH$10,AI23*$AH$10)</f>
        <v>0.1</v>
      </c>
      <c r="AI23" s="227">
        <f t="shared" ref="AI23" si="34">ROUND(AVERAGEIF(AJ23:AJ25,"&gt;0"),0)</f>
        <v>1</v>
      </c>
      <c r="AJ23" s="166">
        <f t="shared" si="9"/>
        <v>1</v>
      </c>
      <c r="AK23" s="129" t="s">
        <v>304</v>
      </c>
      <c r="AL23" s="129" t="s">
        <v>464</v>
      </c>
      <c r="AM23" s="225">
        <f t="shared" ref="AM23" si="35">IF(S23="No_existen",5*$AM$10,AN23*$AM$10)</f>
        <v>0.1</v>
      </c>
      <c r="AN23" s="227">
        <f t="shared" ref="AN23" si="36">ROUND(AVERAGEIF(AO23:AO25,"&gt;0"),0)</f>
        <v>1</v>
      </c>
      <c r="AO23" s="166">
        <f t="shared" si="11"/>
        <v>1</v>
      </c>
      <c r="AP23" s="129" t="s">
        <v>572</v>
      </c>
      <c r="AQ23" s="227">
        <f t="shared" ref="AQ23" si="37">ROUND(AVERAGE(U23,Y23,AD23,AI23,AN23),0)</f>
        <v>1</v>
      </c>
      <c r="AR23" s="238" t="str">
        <f t="shared" ref="AR23" si="38">IF(AQ23&lt;1.5,"FUERTE",IF(AND(AQ23&gt;=1.5,AQ23&lt;2.5),"ACEPTABLE",IF(AQ23&gt;=5,"INEXISTENTE","DÉBIL")))</f>
        <v>FUERTE</v>
      </c>
      <c r="AS23" s="236">
        <f t="shared" ref="AS23" si="39">IF(R23=0,0,ROUND((R23*AQ23),0))</f>
        <v>4</v>
      </c>
      <c r="AT23" s="236" t="str">
        <f t="shared" ref="AT23" si="40">IF(AS23&gt;=36,"GRAVE", IF(AS23&lt;=10, "LEVE", "MODERADO"))</f>
        <v>LEVE</v>
      </c>
      <c r="AU23" s="251" t="s">
        <v>657</v>
      </c>
      <c r="AV23" s="262">
        <v>0.1</v>
      </c>
      <c r="AW23" s="129" t="s">
        <v>90</v>
      </c>
      <c r="AX23" s="129"/>
      <c r="AY23" s="167"/>
      <c r="AZ23" s="168"/>
      <c r="BA23" s="169"/>
      <c r="BB23" s="143"/>
      <c r="BC23" s="143"/>
      <c r="BD23" s="143"/>
      <c r="BE23" s="143"/>
      <c r="BF23" s="143"/>
      <c r="BG23" s="143"/>
      <c r="BH23" s="143"/>
    </row>
    <row r="24" spans="1:60" s="159" customFormat="1" ht="64.5" customHeight="1" x14ac:dyDescent="0.2">
      <c r="A24" s="253"/>
      <c r="B24" s="253"/>
      <c r="C24" s="238"/>
      <c r="D24" s="237"/>
      <c r="E24" s="227"/>
      <c r="F24" s="239"/>
      <c r="G24" s="129"/>
      <c r="H24" s="129"/>
      <c r="I24" s="129"/>
      <c r="J24" s="239"/>
      <c r="K24" s="239"/>
      <c r="L24" s="239"/>
      <c r="M24" s="239"/>
      <c r="N24" s="253"/>
      <c r="O24" s="240"/>
      <c r="P24" s="253"/>
      <c r="Q24" s="240"/>
      <c r="R24" s="240"/>
      <c r="S24" s="127"/>
      <c r="T24" s="164">
        <f t="shared" si="17"/>
        <v>0</v>
      </c>
      <c r="U24" s="227"/>
      <c r="V24" s="227"/>
      <c r="W24" s="129"/>
      <c r="X24" s="239"/>
      <c r="Y24" s="225"/>
      <c r="Z24" s="165">
        <f t="shared" si="7"/>
        <v>0</v>
      </c>
      <c r="AA24" s="129"/>
      <c r="AB24" s="129"/>
      <c r="AC24" s="225"/>
      <c r="AD24" s="227"/>
      <c r="AE24" s="166">
        <f t="shared" si="8"/>
        <v>0</v>
      </c>
      <c r="AF24" s="129"/>
      <c r="AG24" s="129"/>
      <c r="AH24" s="225"/>
      <c r="AI24" s="227"/>
      <c r="AJ24" s="166">
        <f t="shared" si="9"/>
        <v>0</v>
      </c>
      <c r="AK24" s="129"/>
      <c r="AL24" s="129"/>
      <c r="AM24" s="225"/>
      <c r="AN24" s="227"/>
      <c r="AO24" s="166">
        <f t="shared" si="11"/>
        <v>0</v>
      </c>
      <c r="AP24" s="129"/>
      <c r="AQ24" s="227"/>
      <c r="AR24" s="238"/>
      <c r="AS24" s="236"/>
      <c r="AT24" s="236"/>
      <c r="AU24" s="237"/>
      <c r="AV24" s="237"/>
      <c r="AW24" s="129"/>
      <c r="AX24" s="129"/>
      <c r="AY24" s="167"/>
      <c r="AZ24" s="168"/>
      <c r="BA24" s="169"/>
      <c r="BB24" s="148"/>
      <c r="BC24" s="148"/>
      <c r="BD24" s="148"/>
      <c r="BE24" s="148"/>
      <c r="BF24" s="148"/>
      <c r="BG24" s="143"/>
      <c r="BH24" s="143"/>
    </row>
    <row r="25" spans="1:60" s="159" customFormat="1" ht="64.5" customHeight="1" x14ac:dyDescent="0.2">
      <c r="A25" s="253"/>
      <c r="B25" s="253"/>
      <c r="C25" s="238"/>
      <c r="D25" s="237"/>
      <c r="E25" s="227"/>
      <c r="F25" s="239"/>
      <c r="G25" s="129"/>
      <c r="H25" s="129"/>
      <c r="I25" s="129"/>
      <c r="J25" s="239"/>
      <c r="K25" s="239"/>
      <c r="L25" s="239"/>
      <c r="M25" s="239"/>
      <c r="N25" s="253"/>
      <c r="O25" s="240"/>
      <c r="P25" s="253"/>
      <c r="Q25" s="240"/>
      <c r="R25" s="240"/>
      <c r="S25" s="127"/>
      <c r="T25" s="164">
        <f t="shared" si="17"/>
        <v>0</v>
      </c>
      <c r="U25" s="227"/>
      <c r="V25" s="227"/>
      <c r="W25" s="129"/>
      <c r="X25" s="239"/>
      <c r="Y25" s="225"/>
      <c r="Z25" s="165">
        <f t="shared" si="7"/>
        <v>0</v>
      </c>
      <c r="AA25" s="129"/>
      <c r="AB25" s="129"/>
      <c r="AC25" s="225"/>
      <c r="AD25" s="227"/>
      <c r="AE25" s="166">
        <f t="shared" si="8"/>
        <v>0</v>
      </c>
      <c r="AF25" s="129"/>
      <c r="AG25" s="129"/>
      <c r="AH25" s="225"/>
      <c r="AI25" s="227"/>
      <c r="AJ25" s="166">
        <f t="shared" si="9"/>
        <v>0</v>
      </c>
      <c r="AK25" s="129"/>
      <c r="AL25" s="129"/>
      <c r="AM25" s="225"/>
      <c r="AN25" s="227"/>
      <c r="AO25" s="166">
        <f t="shared" si="11"/>
        <v>0</v>
      </c>
      <c r="AP25" s="129"/>
      <c r="AQ25" s="227"/>
      <c r="AR25" s="238"/>
      <c r="AS25" s="236"/>
      <c r="AT25" s="236"/>
      <c r="AU25" s="237"/>
      <c r="AV25" s="237"/>
      <c r="AW25" s="129"/>
      <c r="AX25" s="129"/>
      <c r="AY25" s="167"/>
      <c r="AZ25" s="168"/>
      <c r="BA25" s="169"/>
      <c r="BB25" s="143"/>
      <c r="BC25" s="143"/>
      <c r="BD25" s="143"/>
      <c r="BE25" s="143"/>
      <c r="BF25" s="143"/>
      <c r="BG25" s="143"/>
      <c r="BH25" s="143"/>
    </row>
    <row r="26" spans="1:60" s="159" customFormat="1" ht="99" customHeight="1" x14ac:dyDescent="0.2">
      <c r="A26" s="253">
        <v>6</v>
      </c>
      <c r="B26" s="253" t="s">
        <v>164</v>
      </c>
      <c r="C26" s="238" t="str">
        <f t="shared" ref="C26" si="41">+VLOOKUP(B26,$A$224:$B$266,2,0)</f>
        <v>FRANCISCO ANTORIO URIBE GOMEZ</v>
      </c>
      <c r="D26" s="237" t="s">
        <v>166</v>
      </c>
      <c r="E26" s="227" t="str">
        <f>IF(D26=$D$194,$E$194,IF(D26=$D$195,$E$195,IF(D26=$D$196,$E$196,IF(D26=$D$197,$E$197,IF(D26=$D$198,$E$198,IF(D26=$D$199,$E$199,IF(D26=$D$200,$E$200,IF(D26=$D$201,$E$201,IF(D26=$D$202,$E$202,IF(D26=$D$203,$E$203,IF(D26=VICERRECTORÍA_ACADÉMICA_,BF194,IF(D26=PLANEACIÓN_,BF196, IF(D26=_VICERRECTORÍA_INVESTIGACIONES_INNOVACIÓN_Y_EXTENSIÓN_,BF195,IF(D26=VICERRECTORÍA_ADMINISTRATIVA_FINANCIERA_,BF197,IF(D26=_VICERRECTORÍA_RESPONSABILIDAD_SOCIAL_Y_BIENESTAR_UNIVERSITARIO_,BF198,"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6" s="239" t="s">
        <v>276</v>
      </c>
      <c r="G26" s="129" t="s">
        <v>271</v>
      </c>
      <c r="H26" s="129" t="s">
        <v>37</v>
      </c>
      <c r="I26" s="92" t="s">
        <v>639</v>
      </c>
      <c r="J26" s="239" t="s">
        <v>108</v>
      </c>
      <c r="K26" s="241" t="s">
        <v>631</v>
      </c>
      <c r="L26" s="268" t="s">
        <v>594</v>
      </c>
      <c r="M26" s="268" t="s">
        <v>641</v>
      </c>
      <c r="N26" s="253" t="s">
        <v>105</v>
      </c>
      <c r="O26" s="240">
        <f t="shared" ref="O26" si="42">IF(N26="ALTA",5,IF(N26="MEDIO ALTA",4,IF(N26="MEDIA",3,IF(N26="MEDIO BAJA",2,IF(N26="BAJA",1,0)))))</f>
        <v>3</v>
      </c>
      <c r="P26" s="253" t="s">
        <v>144</v>
      </c>
      <c r="Q26" s="240">
        <f t="shared" ref="Q26" si="43">IF(P26="ALTO",5,IF(P26="MEDIO ALTO",4,IF(P26="MEDIO",3,IF(P26="MEDIO BAJO",2,IF(P26="BAJO",1,0)))))</f>
        <v>4</v>
      </c>
      <c r="R26" s="240">
        <f t="shared" ref="R26:R71" si="44">Q26*O26</f>
        <v>12</v>
      </c>
      <c r="S26" s="127" t="s">
        <v>327</v>
      </c>
      <c r="T26" s="164">
        <f t="shared" si="17"/>
        <v>1</v>
      </c>
      <c r="U26" s="227">
        <f>ROUND(AVERAGEIF(T26:T28,"&gt;0"),0)</f>
        <v>1</v>
      </c>
      <c r="V26" s="227">
        <f>U26*0.6</f>
        <v>0.6</v>
      </c>
      <c r="W26" s="174" t="s">
        <v>637</v>
      </c>
      <c r="X26" s="239">
        <f>IF(S26="No_existen",5*$X$10,Y26*$X$10)</f>
        <v>0.15000000000000002</v>
      </c>
      <c r="Y26" s="225">
        <f>ROUND(AVERAGEIF(Z26:Z28,"&gt;0"),0)</f>
        <v>3</v>
      </c>
      <c r="Z26" s="165">
        <f t="shared" si="7"/>
        <v>4</v>
      </c>
      <c r="AA26" s="129" t="s">
        <v>330</v>
      </c>
      <c r="AB26" s="129"/>
      <c r="AC26" s="225">
        <f>IF(S26="No_existen",5*$AC$10,AD26*$AC$10)</f>
        <v>0.15</v>
      </c>
      <c r="AD26" s="227">
        <f>ROUND(AVERAGEIF(AE26:AE28,"&gt;0"),0)</f>
        <v>1</v>
      </c>
      <c r="AE26" s="166">
        <f t="shared" si="8"/>
        <v>1</v>
      </c>
      <c r="AF26" s="129" t="s">
        <v>307</v>
      </c>
      <c r="AG26" s="214" t="s">
        <v>666</v>
      </c>
      <c r="AH26" s="225">
        <f>IF(S26="No_existen",5*$AH$10,AI26*$AH$10)</f>
        <v>0.1</v>
      </c>
      <c r="AI26" s="227">
        <f>ROUND(AVERAGEIF(AJ26:AJ28,"&gt;0"),0)</f>
        <v>1</v>
      </c>
      <c r="AJ26" s="166">
        <f t="shared" si="9"/>
        <v>1</v>
      </c>
      <c r="AK26" s="129" t="s">
        <v>304</v>
      </c>
      <c r="AL26" s="129" t="s">
        <v>319</v>
      </c>
      <c r="AM26" s="225">
        <f t="shared" ref="AM26" si="45">IF(S26="No_existen",5*$AM$10,AN26*$AM$10)</f>
        <v>0.1</v>
      </c>
      <c r="AN26" s="227">
        <f>ROUND(AVERAGEIF(AO26:AO28,"&gt;0"),0)</f>
        <v>1</v>
      </c>
      <c r="AO26" s="166">
        <f t="shared" si="11"/>
        <v>1</v>
      </c>
      <c r="AP26" s="129" t="s">
        <v>572</v>
      </c>
      <c r="AQ26" s="227">
        <f t="shared" ref="AQ26" si="46">ROUND(AVERAGE(U26,Y26,AD26,AI26,AN26),0)</f>
        <v>1</v>
      </c>
      <c r="AR26" s="238" t="str">
        <f t="shared" ref="AR26" si="47">IF(AQ26&lt;1.5,"FUERTE",IF(AND(AQ26&gt;=1.5,AQ26&lt;2.5),"ACEPTABLE",IF(AQ26&gt;=5,"INEXISTENTE","DÉBIL")))</f>
        <v>FUERTE</v>
      </c>
      <c r="AS26" s="236">
        <f t="shared" ref="AS26" si="48">IF(R26=0,0,ROUND((R26*AQ26),0))</f>
        <v>12</v>
      </c>
      <c r="AT26" s="236" t="str">
        <f t="shared" ref="AT26" si="49">IF(AS26&gt;=36,"GRAVE", IF(AS26&lt;=10, "LEVE", "MODERADO"))</f>
        <v>MODERADO</v>
      </c>
      <c r="AU26" s="241" t="s">
        <v>667</v>
      </c>
      <c r="AV26" s="244">
        <v>0.8</v>
      </c>
      <c r="AW26" s="129" t="s">
        <v>91</v>
      </c>
      <c r="AX26" s="216" t="s">
        <v>668</v>
      </c>
      <c r="AY26" s="171">
        <v>45639</v>
      </c>
      <c r="AZ26" s="168"/>
      <c r="BA26" s="169"/>
      <c r="BB26" s="148"/>
      <c r="BC26" s="148"/>
      <c r="BD26" s="148"/>
      <c r="BE26" s="148"/>
      <c r="BF26" s="148"/>
      <c r="BG26" s="148"/>
      <c r="BH26" s="148"/>
    </row>
    <row r="27" spans="1:60" s="159" customFormat="1" ht="64.5" customHeight="1" x14ac:dyDescent="0.2">
      <c r="A27" s="253"/>
      <c r="B27" s="253"/>
      <c r="C27" s="238"/>
      <c r="D27" s="237"/>
      <c r="E27" s="227"/>
      <c r="F27" s="239"/>
      <c r="G27" s="129" t="s">
        <v>271</v>
      </c>
      <c r="H27" s="129" t="s">
        <v>34</v>
      </c>
      <c r="I27" s="92" t="s">
        <v>640</v>
      </c>
      <c r="J27" s="239"/>
      <c r="K27" s="269"/>
      <c r="L27" s="269"/>
      <c r="M27" s="269"/>
      <c r="N27" s="253"/>
      <c r="O27" s="240"/>
      <c r="P27" s="253"/>
      <c r="Q27" s="240"/>
      <c r="R27" s="240"/>
      <c r="S27" s="127" t="s">
        <v>327</v>
      </c>
      <c r="T27" s="164">
        <f t="shared" si="17"/>
        <v>1</v>
      </c>
      <c r="U27" s="227"/>
      <c r="V27" s="227"/>
      <c r="W27" s="130" t="s">
        <v>638</v>
      </c>
      <c r="X27" s="239"/>
      <c r="Y27" s="225"/>
      <c r="Z27" s="165">
        <f t="shared" si="7"/>
        <v>2</v>
      </c>
      <c r="AA27" s="129" t="s">
        <v>331</v>
      </c>
      <c r="AB27" s="129"/>
      <c r="AC27" s="225"/>
      <c r="AD27" s="227"/>
      <c r="AE27" s="166">
        <f t="shared" si="8"/>
        <v>1</v>
      </c>
      <c r="AF27" s="129" t="s">
        <v>307</v>
      </c>
      <c r="AG27" s="214" t="s">
        <v>666</v>
      </c>
      <c r="AH27" s="225"/>
      <c r="AI27" s="227"/>
      <c r="AJ27" s="166">
        <f t="shared" si="9"/>
        <v>1</v>
      </c>
      <c r="AK27" s="129" t="s">
        <v>304</v>
      </c>
      <c r="AL27" s="129" t="s">
        <v>319</v>
      </c>
      <c r="AM27" s="225"/>
      <c r="AN27" s="227"/>
      <c r="AO27" s="166">
        <f t="shared" si="11"/>
        <v>1</v>
      </c>
      <c r="AP27" s="129" t="s">
        <v>572</v>
      </c>
      <c r="AQ27" s="227"/>
      <c r="AR27" s="238"/>
      <c r="AS27" s="236"/>
      <c r="AT27" s="236"/>
      <c r="AU27" s="242"/>
      <c r="AV27" s="242"/>
      <c r="AW27" s="129" t="s">
        <v>91</v>
      </c>
      <c r="AX27" s="214" t="s">
        <v>669</v>
      </c>
      <c r="AY27" s="217">
        <v>45639</v>
      </c>
      <c r="AZ27" s="168"/>
      <c r="BA27" s="169"/>
      <c r="BB27" s="143"/>
      <c r="BC27" s="143"/>
      <c r="BD27" s="143"/>
      <c r="BE27" s="143"/>
      <c r="BF27" s="143"/>
      <c r="BG27" s="143"/>
      <c r="BH27" s="143"/>
    </row>
    <row r="28" spans="1:60" s="159" customFormat="1" ht="84" customHeight="1" x14ac:dyDescent="0.2">
      <c r="A28" s="253"/>
      <c r="B28" s="253"/>
      <c r="C28" s="238"/>
      <c r="D28" s="237"/>
      <c r="E28" s="227"/>
      <c r="F28" s="239"/>
      <c r="G28" s="129"/>
      <c r="H28" s="129"/>
      <c r="I28" s="129"/>
      <c r="J28" s="239"/>
      <c r="K28" s="270"/>
      <c r="L28" s="270"/>
      <c r="M28" s="270"/>
      <c r="N28" s="253"/>
      <c r="O28" s="240"/>
      <c r="P28" s="253"/>
      <c r="Q28" s="240"/>
      <c r="R28" s="240"/>
      <c r="S28" s="127"/>
      <c r="T28" s="164">
        <f t="shared" si="17"/>
        <v>0</v>
      </c>
      <c r="U28" s="227"/>
      <c r="V28" s="227"/>
      <c r="W28" s="130"/>
      <c r="X28" s="239"/>
      <c r="Y28" s="225"/>
      <c r="Z28" s="165">
        <f t="shared" si="7"/>
        <v>0</v>
      </c>
      <c r="AA28" s="129"/>
      <c r="AB28" s="129"/>
      <c r="AC28" s="225"/>
      <c r="AD28" s="227"/>
      <c r="AE28" s="166">
        <f t="shared" si="8"/>
        <v>0</v>
      </c>
      <c r="AF28" s="129"/>
      <c r="AG28" s="129"/>
      <c r="AH28" s="225"/>
      <c r="AI28" s="227"/>
      <c r="AJ28" s="166">
        <f t="shared" si="9"/>
        <v>0</v>
      </c>
      <c r="AK28" s="129"/>
      <c r="AL28" s="129"/>
      <c r="AM28" s="225"/>
      <c r="AN28" s="227"/>
      <c r="AO28" s="166">
        <f t="shared" si="11"/>
        <v>0</v>
      </c>
      <c r="AP28" s="129"/>
      <c r="AQ28" s="227"/>
      <c r="AR28" s="238"/>
      <c r="AS28" s="236"/>
      <c r="AT28" s="236"/>
      <c r="AU28" s="243"/>
      <c r="AV28" s="243"/>
      <c r="AW28" s="129" t="s">
        <v>91</v>
      </c>
      <c r="AX28" s="216" t="s">
        <v>670</v>
      </c>
      <c r="AY28" s="167">
        <v>45456</v>
      </c>
      <c r="AZ28" s="168"/>
      <c r="BA28" s="169"/>
      <c r="BB28" s="143"/>
      <c r="BC28" s="143"/>
      <c r="BD28" s="143"/>
      <c r="BE28" s="143"/>
      <c r="BF28" s="143"/>
      <c r="BG28" s="143"/>
      <c r="BH28" s="143"/>
    </row>
    <row r="29" spans="1:60" s="159" customFormat="1" ht="64.5" customHeight="1" x14ac:dyDescent="0.2">
      <c r="A29" s="253">
        <v>7</v>
      </c>
      <c r="B29" s="253" t="s">
        <v>164</v>
      </c>
      <c r="C29" s="238" t="str">
        <f t="shared" ref="C29" si="50">+VLOOKUP(B29,$A$224:$B$266,2,0)</f>
        <v>FRANCISCO ANTORIO URIBE GOMEZ</v>
      </c>
      <c r="D29" s="237" t="s">
        <v>166</v>
      </c>
      <c r="E29" s="227" t="str">
        <f>IF(D29=$D$194,$E$194,IF(D29=$D$195,$E$195,IF(D29=$D$196,$E$196,IF(D29=$D$197,$E$197,IF(D29=$D$198,$E$198,IF(D29=$D$199,$E$199,IF(D29=$D$200,$E$200,IF(D29=$D$201,$E$201,IF(D29=$D$202,$E$202,IF(D29=$D$203,$E$203,IF(D29=VICERRECTORÍA_ACADÉMICA_,BF194,IF(D29=PLANEACIÓN_,BF196, IF(D29=_VICERRECTORÍA_INVESTIGACIONES_INNOVACIÓN_Y_EXTENSIÓN_,BF195,IF(D29=VICERRECTORÍA_ADMINISTRATIVA_FINANCIERA_,BF197,IF(D29=_VICERRECTORÍA_RESPONSABILIDAD_SOCIAL_Y_BIENESTAR_UNIVERSITARIO_,BF198,"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9" s="239" t="s">
        <v>276</v>
      </c>
      <c r="G29" s="129" t="s">
        <v>271</v>
      </c>
      <c r="H29" s="129" t="s">
        <v>38</v>
      </c>
      <c r="I29" s="175" t="s">
        <v>582</v>
      </c>
      <c r="J29" s="239" t="s">
        <v>112</v>
      </c>
      <c r="K29" s="259" t="s">
        <v>671</v>
      </c>
      <c r="L29" s="239" t="s">
        <v>595</v>
      </c>
      <c r="M29" s="239" t="s">
        <v>596</v>
      </c>
      <c r="N29" s="253" t="s">
        <v>105</v>
      </c>
      <c r="O29" s="240">
        <f t="shared" ref="O29" si="51">IF(N29="ALTA",5,IF(N29="MEDIO ALTA",4,IF(N29="MEDIA",3,IF(N29="MEDIO BAJA",2,IF(N29="BAJA",1,0)))))</f>
        <v>3</v>
      </c>
      <c r="P29" s="253" t="s">
        <v>141</v>
      </c>
      <c r="Q29" s="240">
        <f t="shared" ref="Q29" si="52">IF(P29="ALTO",5,IF(P29="MEDIO ALTO",4,IF(P29="MEDIO",3,IF(P29="MEDIO BAJO",2,IF(P29="BAJO",1,0)))))</f>
        <v>3</v>
      </c>
      <c r="R29" s="240">
        <f>Q29*O29</f>
        <v>9</v>
      </c>
      <c r="S29" s="127" t="s">
        <v>327</v>
      </c>
      <c r="T29" s="164">
        <f t="shared" si="17"/>
        <v>1</v>
      </c>
      <c r="U29" s="227">
        <f>ROUND(AVERAGEIF(T29:T31,"&gt;0"),0)</f>
        <v>1</v>
      </c>
      <c r="V29" s="227">
        <f>U29*0.6</f>
        <v>0.6</v>
      </c>
      <c r="W29" s="129" t="s">
        <v>603</v>
      </c>
      <c r="X29" s="239">
        <f>IF(S29="No_existen",5*$X$10,Y29*$X$10)</f>
        <v>0.15000000000000002</v>
      </c>
      <c r="Y29" s="225">
        <f>ROUND(AVERAGEIF(Z29:Z31,"&gt;0"),0)</f>
        <v>3</v>
      </c>
      <c r="Z29" s="165">
        <f t="shared" si="7"/>
        <v>2</v>
      </c>
      <c r="AA29" s="129" t="s">
        <v>331</v>
      </c>
      <c r="AB29" s="129"/>
      <c r="AC29" s="225">
        <f>IF(S29="No_existen",5*$AC$10,AD29*$AC$10)</f>
        <v>0.15</v>
      </c>
      <c r="AD29" s="227">
        <f>ROUND(AVERAGEIF(AE29:AE31,"&gt;0"),0)</f>
        <v>1</v>
      </c>
      <c r="AE29" s="166">
        <f t="shared" si="8"/>
        <v>1</v>
      </c>
      <c r="AF29" s="129" t="s">
        <v>307</v>
      </c>
      <c r="AG29" s="214" t="s">
        <v>672</v>
      </c>
      <c r="AH29" s="225">
        <f>IF(S29="No_existen",5*$AH$10,AI29*$AH$10)</f>
        <v>0.1</v>
      </c>
      <c r="AI29" s="227">
        <f t="shared" ref="AI29" si="53">ROUND(AVERAGEIF(AJ29:AJ31,"&gt;0"),0)</f>
        <v>1</v>
      </c>
      <c r="AJ29" s="166">
        <f t="shared" si="9"/>
        <v>1</v>
      </c>
      <c r="AK29" s="129" t="s">
        <v>304</v>
      </c>
      <c r="AL29" s="129" t="s">
        <v>319</v>
      </c>
      <c r="AM29" s="225">
        <f t="shared" ref="AM29" si="54">IF(S29="No_existen",5*$AM$10,AN29*$AM$10)</f>
        <v>0.1</v>
      </c>
      <c r="AN29" s="227">
        <f t="shared" ref="AN29" si="55">ROUND(AVERAGEIF(AO29:AO31,"&gt;0"),0)</f>
        <v>1</v>
      </c>
      <c r="AO29" s="166">
        <f t="shared" si="11"/>
        <v>1</v>
      </c>
      <c r="AP29" s="129" t="s">
        <v>572</v>
      </c>
      <c r="AQ29" s="227">
        <f t="shared" ref="AQ29" si="56">ROUND(AVERAGE(U29,Y29,AD29,AI29,AN29),0)</f>
        <v>1</v>
      </c>
      <c r="AR29" s="238" t="str">
        <f t="shared" ref="AR29" si="57">IF(AQ29&lt;1.5,"FUERTE",IF(AND(AQ29&gt;=1.5,AQ29&lt;2.5),"ACEPTABLE",IF(AQ29&gt;=5,"INEXISTENTE","DÉBIL")))</f>
        <v>FUERTE</v>
      </c>
      <c r="AS29" s="236">
        <f t="shared" ref="AS29" si="58">IF(R29=0,0,ROUND((R29*AQ29),0))</f>
        <v>9</v>
      </c>
      <c r="AT29" s="236" t="str">
        <f t="shared" ref="AT29" si="59">IF(AS29&gt;=36,"GRAVE", IF(AS29&lt;=10, "LEVE", "MODERADO"))</f>
        <v>LEVE</v>
      </c>
      <c r="AU29" s="245" t="s">
        <v>619</v>
      </c>
      <c r="AV29" s="248">
        <v>1</v>
      </c>
      <c r="AW29" s="129" t="s">
        <v>90</v>
      </c>
      <c r="AX29" s="129"/>
      <c r="AY29" s="167"/>
      <c r="AZ29" s="168"/>
      <c r="BA29" s="169"/>
      <c r="BB29" s="148"/>
      <c r="BC29" s="148"/>
      <c r="BD29" s="148"/>
      <c r="BE29" s="148"/>
      <c r="BF29" s="148"/>
      <c r="BG29" s="148"/>
      <c r="BH29" s="148"/>
    </row>
    <row r="30" spans="1:60" s="159" customFormat="1" ht="64.5" customHeight="1" x14ac:dyDescent="0.2">
      <c r="A30" s="253"/>
      <c r="B30" s="253"/>
      <c r="C30" s="238"/>
      <c r="D30" s="237"/>
      <c r="E30" s="227"/>
      <c r="F30" s="239"/>
      <c r="G30" s="129" t="s">
        <v>271</v>
      </c>
      <c r="H30" s="129" t="s">
        <v>38</v>
      </c>
      <c r="I30" s="175" t="s">
        <v>583</v>
      </c>
      <c r="J30" s="239"/>
      <c r="K30" s="260"/>
      <c r="L30" s="239"/>
      <c r="M30" s="239"/>
      <c r="N30" s="253"/>
      <c r="O30" s="240"/>
      <c r="P30" s="253"/>
      <c r="Q30" s="240"/>
      <c r="R30" s="240"/>
      <c r="S30" s="127" t="s">
        <v>327</v>
      </c>
      <c r="T30" s="164">
        <f t="shared" si="17"/>
        <v>1</v>
      </c>
      <c r="U30" s="227"/>
      <c r="V30" s="227"/>
      <c r="W30" s="129" t="s">
        <v>604</v>
      </c>
      <c r="X30" s="239"/>
      <c r="Y30" s="225"/>
      <c r="Z30" s="165">
        <f t="shared" si="7"/>
        <v>4</v>
      </c>
      <c r="AA30" s="129" t="s">
        <v>330</v>
      </c>
      <c r="AB30" s="129"/>
      <c r="AC30" s="225"/>
      <c r="AD30" s="227"/>
      <c r="AE30" s="166">
        <f t="shared" si="8"/>
        <v>1</v>
      </c>
      <c r="AF30" s="129" t="s">
        <v>307</v>
      </c>
      <c r="AG30" s="214" t="s">
        <v>672</v>
      </c>
      <c r="AH30" s="225"/>
      <c r="AI30" s="227"/>
      <c r="AJ30" s="166">
        <f t="shared" si="9"/>
        <v>1</v>
      </c>
      <c r="AK30" s="129" t="s">
        <v>304</v>
      </c>
      <c r="AL30" s="129" t="s">
        <v>319</v>
      </c>
      <c r="AM30" s="225"/>
      <c r="AN30" s="227"/>
      <c r="AO30" s="166">
        <f t="shared" si="11"/>
        <v>1</v>
      </c>
      <c r="AP30" s="129" t="s">
        <v>572</v>
      </c>
      <c r="AQ30" s="227"/>
      <c r="AR30" s="238"/>
      <c r="AS30" s="236"/>
      <c r="AT30" s="236"/>
      <c r="AU30" s="246"/>
      <c r="AV30" s="246"/>
      <c r="AW30" s="129"/>
      <c r="AX30" s="129"/>
      <c r="AY30" s="167"/>
      <c r="AZ30" s="168"/>
      <c r="BA30" s="169"/>
      <c r="BB30" s="143"/>
      <c r="BC30" s="143"/>
      <c r="BD30" s="143"/>
      <c r="BE30" s="143"/>
      <c r="BF30" s="143"/>
      <c r="BG30" s="143"/>
      <c r="BH30" s="143"/>
    </row>
    <row r="31" spans="1:60" s="159" customFormat="1" ht="64.5" customHeight="1" x14ac:dyDescent="0.2">
      <c r="A31" s="253"/>
      <c r="B31" s="253"/>
      <c r="C31" s="238"/>
      <c r="D31" s="237"/>
      <c r="E31" s="227"/>
      <c r="F31" s="239"/>
      <c r="G31" s="129" t="s">
        <v>272</v>
      </c>
      <c r="H31" s="129" t="s">
        <v>41</v>
      </c>
      <c r="I31" s="175" t="s">
        <v>584</v>
      </c>
      <c r="J31" s="239"/>
      <c r="K31" s="258"/>
      <c r="L31" s="239"/>
      <c r="M31" s="239"/>
      <c r="N31" s="253"/>
      <c r="O31" s="240"/>
      <c r="P31" s="253"/>
      <c r="Q31" s="240"/>
      <c r="R31" s="240"/>
      <c r="S31" s="127" t="s">
        <v>327</v>
      </c>
      <c r="T31" s="164">
        <f t="shared" si="17"/>
        <v>1</v>
      </c>
      <c r="U31" s="227"/>
      <c r="V31" s="227"/>
      <c r="W31" s="129" t="s">
        <v>605</v>
      </c>
      <c r="X31" s="239"/>
      <c r="Y31" s="225"/>
      <c r="Z31" s="165">
        <f t="shared" si="7"/>
        <v>4</v>
      </c>
      <c r="AA31" s="129" t="s">
        <v>330</v>
      </c>
      <c r="AB31" s="129"/>
      <c r="AC31" s="225"/>
      <c r="AD31" s="227"/>
      <c r="AE31" s="166">
        <f t="shared" si="8"/>
        <v>1</v>
      </c>
      <c r="AF31" s="129" t="s">
        <v>307</v>
      </c>
      <c r="AG31" s="214" t="s">
        <v>672</v>
      </c>
      <c r="AH31" s="225"/>
      <c r="AI31" s="227"/>
      <c r="AJ31" s="166">
        <f t="shared" si="9"/>
        <v>1</v>
      </c>
      <c r="AK31" s="129" t="s">
        <v>304</v>
      </c>
      <c r="AL31" s="129" t="s">
        <v>319</v>
      </c>
      <c r="AM31" s="225"/>
      <c r="AN31" s="227"/>
      <c r="AO31" s="166">
        <f t="shared" si="11"/>
        <v>1</v>
      </c>
      <c r="AP31" s="129" t="s">
        <v>572</v>
      </c>
      <c r="AQ31" s="227"/>
      <c r="AR31" s="238"/>
      <c r="AS31" s="236"/>
      <c r="AT31" s="236"/>
      <c r="AU31" s="247"/>
      <c r="AV31" s="247"/>
      <c r="AW31" s="129"/>
      <c r="AX31" s="129"/>
      <c r="AY31" s="167"/>
      <c r="AZ31" s="168"/>
      <c r="BA31" s="169"/>
      <c r="BB31" s="143"/>
      <c r="BC31" s="143"/>
      <c r="BD31" s="143"/>
      <c r="BE31" s="143"/>
      <c r="BF31" s="143"/>
      <c r="BG31" s="143"/>
      <c r="BH31" s="143"/>
    </row>
    <row r="32" spans="1:60" s="159" customFormat="1" ht="64.5" customHeight="1" x14ac:dyDescent="0.2">
      <c r="A32" s="253">
        <v>8</v>
      </c>
      <c r="B32" s="253" t="s">
        <v>566</v>
      </c>
      <c r="C32" s="238" t="str">
        <f t="shared" ref="C32" si="60">+VLOOKUP(B32,$A$224:$B$266,2,0)</f>
        <v>FRANCISCO ANTONIO URIBE GÓMEZ</v>
      </c>
      <c r="D32" s="237" t="s">
        <v>451</v>
      </c>
      <c r="E32" s="227" t="str">
        <f>IF(D32=$D$194,$E$194,IF(D32=$D$195,$E$195,IF(D32=$D$196,$E$196,IF(D32=$D$197,$E$197,IF(D32=$D$198,$E$198,IF(D32=$D$199,$E$199,IF(D32=$D$200,$E$200,IF(D32=$D$201,$E$201,IF(D32=$D$202,$E$202,IF(D32=$D$203,$E$203,IF(D32=VICERRECTORÍA_ACADÉMICA_,BF194,IF(D32=PLANEACIÓN_,BF196, IF(D32=_VICERRECTORÍA_INVESTIGACIONES_INNOVACIÓN_Y_EXTENSIÓN_,BF195,IF(D32=VICERRECTORÍA_ADMINISTRATIVA_FINANCIERA_,BF197,IF(D32=_VICERRECTORÍA_RESPONSABILIDAD_SOCIAL_Y_BIENESTAR_UNIVERSITARIO_,BF198," ")))))))))))))))</f>
        <v>Fortalecer la gestión del contexto para lograr mayor impacto y visibilidad regional, nacional e internacional.</v>
      </c>
      <c r="F32" s="239" t="s">
        <v>275</v>
      </c>
      <c r="G32" s="129" t="s">
        <v>272</v>
      </c>
      <c r="H32" s="129" t="s">
        <v>39</v>
      </c>
      <c r="I32" s="127" t="s">
        <v>658</v>
      </c>
      <c r="J32" s="239" t="s">
        <v>108</v>
      </c>
      <c r="K32" s="265" t="s">
        <v>694</v>
      </c>
      <c r="L32" s="267" t="s">
        <v>661</v>
      </c>
      <c r="M32" s="258" t="s">
        <v>693</v>
      </c>
      <c r="N32" s="253" t="s">
        <v>151</v>
      </c>
      <c r="O32" s="240">
        <f t="shared" ref="O32" si="61">IF(N32="ALTA",5,IF(N32="MEDIO ALTA",4,IF(N32="MEDIA",3,IF(N32="MEDIO BAJA",2,IF(N32="BAJA",1,0)))))</f>
        <v>2</v>
      </c>
      <c r="P32" s="253" t="s">
        <v>141</v>
      </c>
      <c r="Q32" s="240">
        <f t="shared" ref="Q32" si="62">IF(P32="ALTO",5,IF(P32="MEDIO ALTO",4,IF(P32="MEDIO",3,IF(P32="MEDIO BAJO",2,IF(P32="BAJO",1,0)))))</f>
        <v>3</v>
      </c>
      <c r="R32" s="240">
        <f t="shared" si="44"/>
        <v>6</v>
      </c>
      <c r="S32" s="127" t="s">
        <v>327</v>
      </c>
      <c r="T32" s="164">
        <f t="shared" si="17"/>
        <v>1</v>
      </c>
      <c r="U32" s="227">
        <f>ROUND(AVERAGEIF(T32:T34,"&gt;0"),0)</f>
        <v>1</v>
      </c>
      <c r="V32" s="227">
        <f>U32*0.6</f>
        <v>0.6</v>
      </c>
      <c r="W32" s="215" t="s">
        <v>662</v>
      </c>
      <c r="X32" s="239">
        <f t="shared" ref="X32" si="63">IF(S32="No_existen",5*$X$10,Y32*$X$10)</f>
        <v>0.2</v>
      </c>
      <c r="Y32" s="225">
        <f>ROUND(AVERAGEIF(Z32:Z34,"&gt;0"),0)</f>
        <v>4</v>
      </c>
      <c r="Z32" s="165">
        <f t="shared" si="7"/>
        <v>4</v>
      </c>
      <c r="AA32" s="129" t="s">
        <v>330</v>
      </c>
      <c r="AB32" s="129"/>
      <c r="AC32" s="225">
        <f>IF(S32="No_existen",5*$AC$10,AD32*$AC$10)</f>
        <v>0.15</v>
      </c>
      <c r="AD32" s="227">
        <f t="shared" ref="AD32" si="64">ROUND(AVERAGEIF(AE32:AE34,"&gt;0"),0)</f>
        <v>1</v>
      </c>
      <c r="AE32" s="166">
        <f t="shared" si="8"/>
        <v>1</v>
      </c>
      <c r="AF32" s="129" t="s">
        <v>307</v>
      </c>
      <c r="AG32" s="215" t="s">
        <v>663</v>
      </c>
      <c r="AH32" s="225">
        <f t="shared" ref="AH32" si="65">IF(S32="No_existen",5*$AH$10,AI32*$AH$10)</f>
        <v>0.1</v>
      </c>
      <c r="AI32" s="227">
        <f>ROUND(AVERAGEIF(AJ32:AJ34,"&gt;0"),0)</f>
        <v>1</v>
      </c>
      <c r="AJ32" s="166">
        <f t="shared" si="9"/>
        <v>1</v>
      </c>
      <c r="AK32" s="129" t="s">
        <v>304</v>
      </c>
      <c r="AL32" s="129" t="s">
        <v>464</v>
      </c>
      <c r="AM32" s="225">
        <f t="shared" ref="AM32" si="66">IF(S32="No_existen",5*$AM$10,AN32*$AM$10)</f>
        <v>0.1</v>
      </c>
      <c r="AN32" s="227">
        <f t="shared" ref="AN32" si="67">ROUND(AVERAGEIF(AO32:AO34,"&gt;0"),0)</f>
        <v>1</v>
      </c>
      <c r="AO32" s="166">
        <f t="shared" si="11"/>
        <v>1</v>
      </c>
      <c r="AP32" s="129" t="s">
        <v>572</v>
      </c>
      <c r="AQ32" s="227">
        <f t="shared" ref="AQ32" si="68">ROUND(AVERAGE(U32,Y32,AD32,AI32,AN32),0)</f>
        <v>2</v>
      </c>
      <c r="AR32" s="238" t="str">
        <f t="shared" ref="AR32" si="69">IF(AQ32&lt;1.5,"FUERTE",IF(AND(AQ32&gt;=1.5,AQ32&lt;2.5),"ACEPTABLE",IF(AQ32&gt;=5,"INEXISTENTE","DÉBIL")))</f>
        <v>ACEPTABLE</v>
      </c>
      <c r="AS32" s="236">
        <f t="shared" ref="AS32" si="70">IF(R32=0,0,ROUND((R32*AQ32),0))</f>
        <v>12</v>
      </c>
      <c r="AT32" s="236" t="str">
        <f t="shared" ref="AT32" si="71">IF(AS32&gt;=36,"GRAVE", IF(AS32&lt;=10, "LEVE", "MODERADO"))</f>
        <v>MODERADO</v>
      </c>
      <c r="AU32" s="249" t="s">
        <v>664</v>
      </c>
      <c r="AV32" s="252">
        <v>0.9</v>
      </c>
      <c r="AW32" s="129" t="s">
        <v>91</v>
      </c>
      <c r="AX32" s="129" t="s">
        <v>665</v>
      </c>
      <c r="AY32" s="167">
        <v>45639</v>
      </c>
      <c r="AZ32" s="168"/>
      <c r="BA32" s="169"/>
      <c r="BB32" s="148"/>
      <c r="BC32" s="148"/>
      <c r="BD32" s="148"/>
      <c r="BE32" s="148"/>
      <c r="BF32" s="148"/>
      <c r="BG32" s="148"/>
      <c r="BH32" s="148"/>
    </row>
    <row r="33" spans="1:60" s="159" customFormat="1" ht="64.5" customHeight="1" x14ac:dyDescent="0.2">
      <c r="A33" s="253"/>
      <c r="B33" s="253"/>
      <c r="C33" s="238"/>
      <c r="D33" s="237"/>
      <c r="E33" s="227"/>
      <c r="F33" s="239"/>
      <c r="G33" s="129" t="s">
        <v>272</v>
      </c>
      <c r="H33" s="129" t="s">
        <v>39</v>
      </c>
      <c r="I33" s="127" t="s">
        <v>659</v>
      </c>
      <c r="J33" s="239"/>
      <c r="K33" s="266"/>
      <c r="L33" s="266"/>
      <c r="M33" s="239"/>
      <c r="N33" s="253"/>
      <c r="O33" s="240"/>
      <c r="P33" s="253"/>
      <c r="Q33" s="240"/>
      <c r="R33" s="240"/>
      <c r="S33" s="127"/>
      <c r="T33" s="164">
        <f t="shared" si="17"/>
        <v>0</v>
      </c>
      <c r="U33" s="227"/>
      <c r="V33" s="227"/>
      <c r="W33" s="129"/>
      <c r="X33" s="239"/>
      <c r="Y33" s="225"/>
      <c r="Z33" s="165">
        <f t="shared" si="7"/>
        <v>0</v>
      </c>
      <c r="AA33" s="129"/>
      <c r="AB33" s="129"/>
      <c r="AC33" s="225"/>
      <c r="AD33" s="227"/>
      <c r="AE33" s="166">
        <f t="shared" si="8"/>
        <v>0</v>
      </c>
      <c r="AF33" s="129"/>
      <c r="AG33" s="129"/>
      <c r="AH33" s="225"/>
      <c r="AI33" s="227"/>
      <c r="AJ33" s="166">
        <f t="shared" si="9"/>
        <v>0</v>
      </c>
      <c r="AK33" s="129"/>
      <c r="AL33" s="129"/>
      <c r="AM33" s="225"/>
      <c r="AN33" s="227"/>
      <c r="AO33" s="166">
        <f t="shared" si="11"/>
        <v>0</v>
      </c>
      <c r="AP33" s="129"/>
      <c r="AQ33" s="227"/>
      <c r="AR33" s="238"/>
      <c r="AS33" s="236"/>
      <c r="AT33" s="236"/>
      <c r="AU33" s="250"/>
      <c r="AV33" s="250"/>
      <c r="AW33" s="129"/>
      <c r="AX33" s="129"/>
      <c r="AY33" s="167"/>
      <c r="AZ33" s="168"/>
      <c r="BA33" s="169"/>
      <c r="BB33" s="143"/>
      <c r="BC33" s="143"/>
      <c r="BD33" s="143"/>
      <c r="BE33" s="143"/>
      <c r="BF33" s="143"/>
      <c r="BG33" s="143"/>
      <c r="BH33" s="143"/>
    </row>
    <row r="34" spans="1:60" s="159" customFormat="1" ht="64.5" customHeight="1" x14ac:dyDescent="0.2">
      <c r="A34" s="253"/>
      <c r="B34" s="253"/>
      <c r="C34" s="238"/>
      <c r="D34" s="237"/>
      <c r="E34" s="227"/>
      <c r="F34" s="239"/>
      <c r="G34" s="129" t="s">
        <v>272</v>
      </c>
      <c r="H34" s="129" t="s">
        <v>39</v>
      </c>
      <c r="I34" s="127" t="s">
        <v>660</v>
      </c>
      <c r="J34" s="239"/>
      <c r="K34" s="266"/>
      <c r="L34" s="266"/>
      <c r="M34" s="239"/>
      <c r="N34" s="253"/>
      <c r="O34" s="240"/>
      <c r="P34" s="253"/>
      <c r="Q34" s="240"/>
      <c r="R34" s="240"/>
      <c r="S34" s="127"/>
      <c r="T34" s="164">
        <f t="shared" si="17"/>
        <v>0</v>
      </c>
      <c r="U34" s="227"/>
      <c r="V34" s="227"/>
      <c r="W34" s="129"/>
      <c r="X34" s="239"/>
      <c r="Y34" s="225"/>
      <c r="Z34" s="165">
        <f t="shared" si="7"/>
        <v>0</v>
      </c>
      <c r="AA34" s="129"/>
      <c r="AB34" s="129"/>
      <c r="AC34" s="225"/>
      <c r="AD34" s="227"/>
      <c r="AE34" s="166">
        <f t="shared" si="8"/>
        <v>0</v>
      </c>
      <c r="AF34" s="129"/>
      <c r="AG34" s="129"/>
      <c r="AH34" s="225"/>
      <c r="AI34" s="227"/>
      <c r="AJ34" s="166">
        <f t="shared" si="9"/>
        <v>0</v>
      </c>
      <c r="AK34" s="129"/>
      <c r="AL34" s="129"/>
      <c r="AM34" s="225"/>
      <c r="AN34" s="227"/>
      <c r="AO34" s="166">
        <f t="shared" si="11"/>
        <v>0</v>
      </c>
      <c r="AP34" s="129"/>
      <c r="AQ34" s="227"/>
      <c r="AR34" s="238"/>
      <c r="AS34" s="236"/>
      <c r="AT34" s="236"/>
      <c r="AU34" s="251"/>
      <c r="AV34" s="251"/>
      <c r="AW34" s="129"/>
      <c r="AX34" s="129"/>
      <c r="AY34" s="167"/>
      <c r="AZ34" s="168"/>
      <c r="BA34" s="169"/>
      <c r="BB34" s="148"/>
      <c r="BC34" s="148"/>
      <c r="BD34" s="148"/>
      <c r="BE34" s="148"/>
      <c r="BF34" s="148"/>
      <c r="BG34" s="148"/>
      <c r="BH34" s="148"/>
    </row>
    <row r="35" spans="1:60" s="159" customFormat="1" ht="64.5" customHeight="1" x14ac:dyDescent="0.2">
      <c r="A35" s="253">
        <v>9</v>
      </c>
      <c r="B35" s="253"/>
      <c r="C35" s="238" t="e">
        <f t="shared" ref="C35" si="72">+VLOOKUP(B35,$A$224:$B$266,2,0)</f>
        <v>#N/A</v>
      </c>
      <c r="D35" s="237"/>
      <c r="E35" s="227" t="str">
        <f>IF(D35=$D$194,$E$194,IF(D35=$D$195,$E$195,IF(D35=$D$196,$E$196,IF(D35=$D$197,$E$197,IF(D35=$D$198,$E$198,IF(D35=$D$199,$E$199,IF(D35=$D$200,$E$200,IF(D35=$D$201,$E$201,IF(D35=$D$202,$E$202,IF(D35=$D$203,$E$203,IF(D35=VICERRECTORÍA_ACADÉMICA_,BF194,IF(D35=PLANEACIÓN_,BF196, IF(D35=_VICERRECTORÍA_INVESTIGACIONES_INNOVACIÓN_Y_EXTENSIÓN_,BF195,IF(D35=VICERRECTORÍA_ADMINISTRATIVA_FINANCIERA_,BF197,IF(D35=_VICERRECTORÍA_RESPONSABILIDAD_SOCIAL_Y_BIENESTAR_UNIVERSITARIO_,BF198," ")))))))))))))))</f>
        <v xml:space="preserve"> </v>
      </c>
      <c r="F35" s="239"/>
      <c r="G35" s="129"/>
      <c r="H35" s="129"/>
      <c r="I35" s="92"/>
      <c r="J35" s="239"/>
      <c r="K35" s="253"/>
      <c r="L35" s="239"/>
      <c r="M35" s="239"/>
      <c r="N35" s="253"/>
      <c r="O35" s="240">
        <f t="shared" ref="O35" si="73">IF(N35="ALTA",5,IF(N35="MEDIO ALTA",4,IF(N35="MEDIA",3,IF(N35="MEDIO BAJA",2,IF(N35="BAJA",1,0)))))</f>
        <v>0</v>
      </c>
      <c r="P35" s="253"/>
      <c r="Q35" s="240">
        <f t="shared" ref="Q35" si="74">IF(P35="ALTO",5,IF(P35="MEDIO ALTO",4,IF(P35="MEDIO",3,IF(P35="MEDIO BAJO",2,IF(P35="BAJO",1,0)))))</f>
        <v>0</v>
      </c>
      <c r="R35" s="240">
        <f>Q35*O35</f>
        <v>0</v>
      </c>
      <c r="S35" s="127"/>
      <c r="T35" s="164">
        <f t="shared" si="17"/>
        <v>0</v>
      </c>
      <c r="U35" s="227" t="e">
        <f>ROUND(AVERAGEIF(T35:T37,"&gt;0"),0)</f>
        <v>#DIV/0!</v>
      </c>
      <c r="V35" s="227" t="e">
        <f>U35*0.6</f>
        <v>#DIV/0!</v>
      </c>
      <c r="W35" s="129"/>
      <c r="X35" s="239" t="e">
        <f t="shared" ref="X35" si="75">IF(S35="No_existen",5*$X$10,Y35*$X$10)</f>
        <v>#DIV/0!</v>
      </c>
      <c r="Y35" s="225" t="e">
        <f t="shared" ref="Y35" si="76">ROUND(AVERAGEIF(Z35:Z37,"&gt;0"),0)</f>
        <v>#DIV/0!</v>
      </c>
      <c r="Z35" s="165">
        <f t="shared" si="7"/>
        <v>0</v>
      </c>
      <c r="AA35" s="129"/>
      <c r="AB35" s="129"/>
      <c r="AC35" s="225" t="e">
        <f>IF(S35="No_existen",5*$AC$10,AD35*$AC$10)</f>
        <v>#DIV/0!</v>
      </c>
      <c r="AD35" s="227" t="e">
        <f>ROUND(AVERAGEIF(AE35:AE37,"&gt;0"),0)</f>
        <v>#DIV/0!</v>
      </c>
      <c r="AE35" s="166">
        <f t="shared" si="8"/>
        <v>0</v>
      </c>
      <c r="AF35" s="129"/>
      <c r="AG35" s="129"/>
      <c r="AH35" s="225" t="e">
        <f>IF(S35="No_existen",5*$AH$10,AI35*$AH$10)</f>
        <v>#DIV/0!</v>
      </c>
      <c r="AI35" s="227" t="e">
        <f t="shared" ref="AI35" si="77">ROUND(AVERAGEIF(AJ35:AJ37,"&gt;0"),0)</f>
        <v>#DIV/0!</v>
      </c>
      <c r="AJ35" s="166">
        <f t="shared" si="9"/>
        <v>0</v>
      </c>
      <c r="AK35" s="129"/>
      <c r="AL35" s="129"/>
      <c r="AM35" s="225" t="e">
        <f t="shared" ref="AM35" si="78">IF(S35="No_existen",5*$AM$10,AN35*$AM$10)</f>
        <v>#DIV/0!</v>
      </c>
      <c r="AN35" s="227" t="e">
        <f>ROUND(AVERAGEIF(AO35:AO37,"&gt;0"),0)</f>
        <v>#DIV/0!</v>
      </c>
      <c r="AO35" s="166">
        <f t="shared" si="11"/>
        <v>0</v>
      </c>
      <c r="AP35" s="129"/>
      <c r="AQ35" s="227" t="e">
        <f t="shared" ref="AQ35" si="79">ROUND(AVERAGE(U35,Y35,AD35,AI35,AN35),0)</f>
        <v>#DIV/0!</v>
      </c>
      <c r="AR35" s="238" t="e">
        <f t="shared" ref="AR35" si="80">IF(AQ35&lt;1.5,"FUERTE",IF(AND(AQ35&gt;=1.5,AQ35&lt;2.5),"ACEPTABLE",IF(AQ35&gt;=5,"INEXISTENTE","DÉBIL")))</f>
        <v>#DIV/0!</v>
      </c>
      <c r="AS35" s="236">
        <f t="shared" ref="AS35" si="81">IF(R35=0,0,ROUND((R35*AQ35),0))</f>
        <v>0</v>
      </c>
      <c r="AT35" s="236" t="str">
        <f t="shared" ref="AT35" si="82">IF(AS35&gt;=36,"GRAVE", IF(AS35&lt;=10, "LEVE", "MODERADO"))</f>
        <v>LEVE</v>
      </c>
      <c r="AU35" s="237"/>
      <c r="AV35" s="237"/>
      <c r="AW35" s="129"/>
      <c r="AX35" s="129"/>
      <c r="AY35" s="167"/>
      <c r="AZ35" s="168"/>
      <c r="BA35" s="169"/>
      <c r="BB35" s="143"/>
      <c r="BC35" s="143"/>
      <c r="BD35" s="143"/>
      <c r="BE35" s="143"/>
      <c r="BF35" s="143"/>
      <c r="BG35" s="143"/>
      <c r="BH35" s="176"/>
    </row>
    <row r="36" spans="1:60" s="159" customFormat="1" ht="64.5" customHeight="1" x14ac:dyDescent="0.2">
      <c r="A36" s="253"/>
      <c r="B36" s="253"/>
      <c r="C36" s="238"/>
      <c r="D36" s="237"/>
      <c r="E36" s="227"/>
      <c r="F36" s="239"/>
      <c r="G36" s="129"/>
      <c r="H36" s="129"/>
      <c r="I36" s="92"/>
      <c r="J36" s="239"/>
      <c r="K36" s="239"/>
      <c r="L36" s="239"/>
      <c r="M36" s="239"/>
      <c r="N36" s="253"/>
      <c r="O36" s="240"/>
      <c r="P36" s="253"/>
      <c r="Q36" s="240"/>
      <c r="R36" s="240"/>
      <c r="S36" s="127"/>
      <c r="T36" s="164">
        <f t="shared" si="17"/>
        <v>0</v>
      </c>
      <c r="U36" s="227"/>
      <c r="V36" s="227"/>
      <c r="W36" s="129"/>
      <c r="X36" s="239"/>
      <c r="Y36" s="225"/>
      <c r="Z36" s="165">
        <f t="shared" si="7"/>
        <v>0</v>
      </c>
      <c r="AA36" s="129"/>
      <c r="AB36" s="129"/>
      <c r="AC36" s="225"/>
      <c r="AD36" s="227"/>
      <c r="AE36" s="166">
        <f t="shared" si="8"/>
        <v>0</v>
      </c>
      <c r="AF36" s="129"/>
      <c r="AG36" s="129"/>
      <c r="AH36" s="225"/>
      <c r="AI36" s="227"/>
      <c r="AJ36" s="166">
        <f t="shared" si="9"/>
        <v>0</v>
      </c>
      <c r="AK36" s="129"/>
      <c r="AL36" s="129"/>
      <c r="AM36" s="225"/>
      <c r="AN36" s="227"/>
      <c r="AO36" s="166">
        <f t="shared" si="11"/>
        <v>0</v>
      </c>
      <c r="AP36" s="129"/>
      <c r="AQ36" s="227"/>
      <c r="AR36" s="238"/>
      <c r="AS36" s="236"/>
      <c r="AT36" s="236"/>
      <c r="AU36" s="237"/>
      <c r="AV36" s="237"/>
      <c r="AW36" s="129"/>
      <c r="AX36" s="129"/>
      <c r="AY36" s="167"/>
      <c r="AZ36" s="168"/>
      <c r="BA36" s="169"/>
      <c r="BB36" s="143"/>
      <c r="BC36" s="143"/>
      <c r="BD36" s="143"/>
      <c r="BE36" s="143"/>
      <c r="BF36" s="143"/>
      <c r="BG36" s="143"/>
      <c r="BH36" s="176"/>
    </row>
    <row r="37" spans="1:60" s="159" customFormat="1" ht="64.5" customHeight="1" x14ac:dyDescent="0.2">
      <c r="A37" s="253"/>
      <c r="B37" s="253"/>
      <c r="C37" s="238"/>
      <c r="D37" s="237"/>
      <c r="E37" s="227"/>
      <c r="F37" s="239"/>
      <c r="G37" s="129"/>
      <c r="H37" s="129"/>
      <c r="I37" s="92"/>
      <c r="J37" s="239"/>
      <c r="K37" s="239"/>
      <c r="L37" s="239"/>
      <c r="M37" s="239"/>
      <c r="N37" s="253"/>
      <c r="O37" s="240"/>
      <c r="P37" s="253"/>
      <c r="Q37" s="240"/>
      <c r="R37" s="240"/>
      <c r="S37" s="127"/>
      <c r="T37" s="164">
        <f t="shared" si="17"/>
        <v>0</v>
      </c>
      <c r="U37" s="227"/>
      <c r="V37" s="227"/>
      <c r="W37" s="129"/>
      <c r="X37" s="239"/>
      <c r="Y37" s="225"/>
      <c r="Z37" s="165">
        <f t="shared" si="7"/>
        <v>0</v>
      </c>
      <c r="AA37" s="129"/>
      <c r="AB37" s="129"/>
      <c r="AC37" s="225"/>
      <c r="AD37" s="227"/>
      <c r="AE37" s="166">
        <f t="shared" si="8"/>
        <v>0</v>
      </c>
      <c r="AF37" s="129"/>
      <c r="AG37" s="129"/>
      <c r="AH37" s="225"/>
      <c r="AI37" s="227"/>
      <c r="AJ37" s="166">
        <f t="shared" si="9"/>
        <v>0</v>
      </c>
      <c r="AK37" s="129"/>
      <c r="AL37" s="129"/>
      <c r="AM37" s="225"/>
      <c r="AN37" s="227"/>
      <c r="AO37" s="166">
        <f t="shared" si="11"/>
        <v>0</v>
      </c>
      <c r="AP37" s="129"/>
      <c r="AQ37" s="227"/>
      <c r="AR37" s="238"/>
      <c r="AS37" s="236"/>
      <c r="AT37" s="236"/>
      <c r="AU37" s="237"/>
      <c r="AV37" s="237"/>
      <c r="AW37" s="129"/>
      <c r="AX37" s="129"/>
      <c r="AY37" s="167"/>
      <c r="AZ37" s="168"/>
      <c r="BA37" s="169"/>
      <c r="BB37" s="148"/>
      <c r="BC37" s="148"/>
      <c r="BD37" s="148"/>
      <c r="BE37" s="148"/>
      <c r="BF37" s="148"/>
      <c r="BG37" s="148"/>
      <c r="BH37" s="176"/>
    </row>
    <row r="38" spans="1:60" s="159" customFormat="1" ht="64.5" customHeight="1" x14ac:dyDescent="0.2">
      <c r="A38" s="253">
        <v>10</v>
      </c>
      <c r="B38" s="253"/>
      <c r="C38" s="238" t="e">
        <f t="shared" ref="C38" si="83">+VLOOKUP(B38,$A$224:$B$266,2,0)</f>
        <v>#N/A</v>
      </c>
      <c r="D38" s="237"/>
      <c r="E38" s="227" t="str">
        <f>IF(D38=$D$194,$E$194,IF(D38=$D$195,$E$195,IF(D38=$D$196,$E$196,IF(D38=$D$197,$E$197,IF(D38=$D$198,$E$198,IF(D38=$D$199,$E$199,IF(D38=$D$200,$E$200,IF(D38=$D$201,$E$201,IF(D38=$D$202,$E$202,IF(D38=$D$203,$E$203,IF(D38=VICERRECTORÍA_ACADÉMICA_,BF194,IF(D38=PLANEACIÓN_,BF196, IF(D38=_VICERRECTORÍA_INVESTIGACIONES_INNOVACIÓN_Y_EXTENSIÓN_,BF195,IF(D38=VICERRECTORÍA_ADMINISTRATIVA_FINANCIERA_,BF197,IF(D38=_VICERRECTORÍA_RESPONSABILIDAD_SOCIAL_Y_BIENESTAR_UNIVERSITARIO_,BF198," ")))))))))))))))</f>
        <v xml:space="preserve"> </v>
      </c>
      <c r="F38" s="239"/>
      <c r="G38" s="129"/>
      <c r="H38" s="129"/>
      <c r="I38" s="92"/>
      <c r="J38" s="239"/>
      <c r="K38" s="253"/>
      <c r="L38" s="239"/>
      <c r="M38" s="239"/>
      <c r="N38" s="253"/>
      <c r="O38" s="240">
        <f t="shared" ref="O38" si="84">IF(N38="ALTA",5,IF(N38="MEDIO ALTA",4,IF(N38="MEDIA",3,IF(N38="MEDIO BAJA",2,IF(N38="BAJA",1,0)))))</f>
        <v>0</v>
      </c>
      <c r="P38" s="253"/>
      <c r="Q38" s="240">
        <f t="shared" ref="Q38" si="85">IF(P38="ALTO",5,IF(P38="MEDIO ALTO",4,IF(P38="MEDIO",3,IF(P38="MEDIO BAJO",2,IF(P38="BAJO",1,0)))))</f>
        <v>0</v>
      </c>
      <c r="R38" s="240">
        <f t="shared" si="44"/>
        <v>0</v>
      </c>
      <c r="S38" s="127"/>
      <c r="T38" s="164">
        <f t="shared" si="17"/>
        <v>0</v>
      </c>
      <c r="U38" s="227" t="e">
        <f>ROUND(AVERAGEIF(T38:T40,"&gt;0"),0)</f>
        <v>#DIV/0!</v>
      </c>
      <c r="V38" s="227" t="e">
        <f>U38*0.6</f>
        <v>#DIV/0!</v>
      </c>
      <c r="W38" s="129"/>
      <c r="X38" s="239" t="e">
        <f>IF(S38="No_existen",5*$X$10,Y38*$X$10)</f>
        <v>#DIV/0!</v>
      </c>
      <c r="Y38" s="225" t="e">
        <f>ROUND(AVERAGEIF(Z38:Z40,"&gt;0"),0)</f>
        <v>#DIV/0!</v>
      </c>
      <c r="Z38" s="165">
        <f t="shared" si="7"/>
        <v>0</v>
      </c>
      <c r="AA38" s="129"/>
      <c r="AB38" s="129"/>
      <c r="AC38" s="225" t="e">
        <f t="shared" ref="AC38" si="86">IF(S38="No_existen",5*$AC$10,AD38*$AC$10)</f>
        <v>#DIV/0!</v>
      </c>
      <c r="AD38" s="227" t="e">
        <f t="shared" ref="AD38" si="87">ROUND(AVERAGEIF(AE38:AE40,"&gt;0"),0)</f>
        <v>#DIV/0!</v>
      </c>
      <c r="AE38" s="166">
        <f t="shared" si="8"/>
        <v>0</v>
      </c>
      <c r="AF38" s="129"/>
      <c r="AG38" s="129"/>
      <c r="AH38" s="225" t="e">
        <f t="shared" ref="AH38" si="88">IF(S38="No_existen",5*$AH$10,AI38*$AH$10)</f>
        <v>#DIV/0!</v>
      </c>
      <c r="AI38" s="227" t="e">
        <f t="shared" ref="AI38" si="89">ROUND(AVERAGEIF(AJ38:AJ40,"&gt;0"),0)</f>
        <v>#DIV/0!</v>
      </c>
      <c r="AJ38" s="166">
        <f t="shared" si="9"/>
        <v>0</v>
      </c>
      <c r="AK38" s="129"/>
      <c r="AL38" s="129"/>
      <c r="AM38" s="225" t="e">
        <f t="shared" ref="AM38" si="90">IF(S38="No_existen",5*$AM$10,AN38*$AM$10)</f>
        <v>#DIV/0!</v>
      </c>
      <c r="AN38" s="227" t="e">
        <f t="shared" ref="AN38" si="91">ROUND(AVERAGEIF(AO38:AO40,"&gt;0"),0)</f>
        <v>#DIV/0!</v>
      </c>
      <c r="AO38" s="166">
        <f t="shared" si="11"/>
        <v>0</v>
      </c>
      <c r="AP38" s="129"/>
      <c r="AQ38" s="227" t="e">
        <f t="shared" ref="AQ38" si="92">ROUND(AVERAGE(U38,Y38,AD38,AI38,AN38),0)</f>
        <v>#DIV/0!</v>
      </c>
      <c r="AR38" s="238" t="e">
        <f t="shared" ref="AR38" si="93">IF(AQ38&lt;1.5,"FUERTE",IF(AND(AQ38&gt;=1.5,AQ38&lt;2.5),"ACEPTABLE",IF(AQ38&gt;=5,"INEXISTENTE","DÉBIL")))</f>
        <v>#DIV/0!</v>
      </c>
      <c r="AS38" s="236">
        <f t="shared" ref="AS38" si="94">IF(R38=0,0,ROUND((R38*AQ38),0))</f>
        <v>0</v>
      </c>
      <c r="AT38" s="236" t="str">
        <f t="shared" ref="AT38" si="95">IF(AS38&gt;=36,"GRAVE", IF(AS38&lt;=10, "LEVE", "MODERADO"))</f>
        <v>LEVE</v>
      </c>
      <c r="AU38" s="237"/>
      <c r="AV38" s="237"/>
      <c r="AW38" s="129"/>
      <c r="AX38" s="129"/>
      <c r="AY38" s="167"/>
      <c r="AZ38" s="168"/>
      <c r="BA38" s="169"/>
      <c r="BB38" s="143"/>
      <c r="BC38" s="143"/>
      <c r="BD38" s="143"/>
      <c r="BE38" s="143"/>
      <c r="BF38" s="143"/>
      <c r="BG38" s="143"/>
      <c r="BH38" s="176"/>
    </row>
    <row r="39" spans="1:60" s="159" customFormat="1" ht="64.5" customHeight="1" x14ac:dyDescent="0.2">
      <c r="A39" s="253"/>
      <c r="B39" s="253"/>
      <c r="C39" s="238"/>
      <c r="D39" s="237"/>
      <c r="E39" s="227"/>
      <c r="F39" s="239"/>
      <c r="G39" s="129"/>
      <c r="H39" s="129"/>
      <c r="I39" s="92"/>
      <c r="J39" s="239"/>
      <c r="K39" s="239"/>
      <c r="L39" s="239"/>
      <c r="M39" s="239"/>
      <c r="N39" s="253"/>
      <c r="O39" s="240"/>
      <c r="P39" s="253"/>
      <c r="Q39" s="240"/>
      <c r="R39" s="240"/>
      <c r="S39" s="127"/>
      <c r="T39" s="164">
        <f t="shared" si="17"/>
        <v>0</v>
      </c>
      <c r="U39" s="227"/>
      <c r="V39" s="227"/>
      <c r="W39" s="129"/>
      <c r="X39" s="239"/>
      <c r="Y39" s="225"/>
      <c r="Z39" s="165">
        <f t="shared" si="7"/>
        <v>0</v>
      </c>
      <c r="AA39" s="129"/>
      <c r="AB39" s="129"/>
      <c r="AC39" s="225"/>
      <c r="AD39" s="227"/>
      <c r="AE39" s="166">
        <f t="shared" si="8"/>
        <v>0</v>
      </c>
      <c r="AF39" s="129"/>
      <c r="AG39" s="129"/>
      <c r="AH39" s="225"/>
      <c r="AI39" s="227"/>
      <c r="AJ39" s="166">
        <f t="shared" si="9"/>
        <v>0</v>
      </c>
      <c r="AK39" s="129"/>
      <c r="AL39" s="129"/>
      <c r="AM39" s="225"/>
      <c r="AN39" s="227"/>
      <c r="AO39" s="166">
        <f t="shared" si="11"/>
        <v>0</v>
      </c>
      <c r="AP39" s="129"/>
      <c r="AQ39" s="227"/>
      <c r="AR39" s="238"/>
      <c r="AS39" s="236"/>
      <c r="AT39" s="236"/>
      <c r="AU39" s="237"/>
      <c r="AV39" s="237"/>
      <c r="AW39" s="129"/>
      <c r="AX39" s="129"/>
      <c r="AY39" s="167"/>
      <c r="AZ39" s="168"/>
      <c r="BA39" s="169"/>
      <c r="BB39" s="143"/>
      <c r="BC39" s="143"/>
      <c r="BD39" s="143"/>
      <c r="BE39" s="143"/>
      <c r="BF39" s="143"/>
      <c r="BG39" s="143"/>
      <c r="BH39" s="176"/>
    </row>
    <row r="40" spans="1:60" s="159" customFormat="1" ht="64.5" customHeight="1" x14ac:dyDescent="0.2">
      <c r="A40" s="253"/>
      <c r="B40" s="253"/>
      <c r="C40" s="238"/>
      <c r="D40" s="237"/>
      <c r="E40" s="227"/>
      <c r="F40" s="239"/>
      <c r="G40" s="129"/>
      <c r="H40" s="129"/>
      <c r="I40" s="92"/>
      <c r="J40" s="239"/>
      <c r="K40" s="239"/>
      <c r="L40" s="239"/>
      <c r="M40" s="239"/>
      <c r="N40" s="253"/>
      <c r="O40" s="240"/>
      <c r="P40" s="253"/>
      <c r="Q40" s="240"/>
      <c r="R40" s="240"/>
      <c r="S40" s="127"/>
      <c r="T40" s="164">
        <f t="shared" si="17"/>
        <v>0</v>
      </c>
      <c r="U40" s="227"/>
      <c r="V40" s="227"/>
      <c r="W40" s="129"/>
      <c r="X40" s="239"/>
      <c r="Y40" s="225"/>
      <c r="Z40" s="165">
        <f t="shared" si="7"/>
        <v>0</v>
      </c>
      <c r="AA40" s="129"/>
      <c r="AB40" s="129"/>
      <c r="AC40" s="225"/>
      <c r="AD40" s="227"/>
      <c r="AE40" s="166">
        <f t="shared" si="8"/>
        <v>0</v>
      </c>
      <c r="AF40" s="129"/>
      <c r="AG40" s="129"/>
      <c r="AH40" s="225"/>
      <c r="AI40" s="227"/>
      <c r="AJ40" s="166">
        <f t="shared" si="9"/>
        <v>0</v>
      </c>
      <c r="AK40" s="129"/>
      <c r="AL40" s="129"/>
      <c r="AM40" s="225"/>
      <c r="AN40" s="227"/>
      <c r="AO40" s="166">
        <f t="shared" si="11"/>
        <v>0</v>
      </c>
      <c r="AP40" s="129"/>
      <c r="AQ40" s="227"/>
      <c r="AR40" s="238"/>
      <c r="AS40" s="236"/>
      <c r="AT40" s="236"/>
      <c r="AU40" s="237"/>
      <c r="AV40" s="237"/>
      <c r="AW40" s="129"/>
      <c r="AX40" s="129"/>
      <c r="AY40" s="167"/>
      <c r="AZ40" s="168"/>
      <c r="BA40" s="169"/>
      <c r="BB40" s="148"/>
      <c r="BC40" s="148"/>
      <c r="BD40" s="148"/>
      <c r="BE40" s="148"/>
      <c r="BF40" s="148"/>
      <c r="BG40" s="148"/>
      <c r="BH40" s="176"/>
    </row>
    <row r="41" spans="1:60" s="159" customFormat="1" ht="64.5" customHeight="1" x14ac:dyDescent="0.2">
      <c r="A41" s="253">
        <v>11</v>
      </c>
      <c r="B41" s="253"/>
      <c r="C41" s="238" t="e">
        <f t="shared" ref="C41" si="96">+VLOOKUP(B41,$A$224:$B$266,2,0)</f>
        <v>#N/A</v>
      </c>
      <c r="D41" s="237"/>
      <c r="E41" s="227" t="str">
        <f>IF(D41=$D$194,$E$194,IF(D41=$D$195,$E$195,IF(D41=$D$196,$E$196,IF(D41=$D$197,$E$197,IF(D41=$D$198,$E$198,IF(D41=$D$199,$E$199,IF(D41=$D$200,$E$200,IF(D41=$D$201,$E$201,IF(D41=$D$202,$E$202,IF(D41=$D$203,$E$203,IF(D41=VICERRECTORÍA_ACADÉMICA_,BF194,IF(D41=PLANEACIÓN_,BF196, IF(D41=_VICERRECTORÍA_INVESTIGACIONES_INNOVACIÓN_Y_EXTENSIÓN_,BF195,IF(D41=VICERRECTORÍA_ADMINISTRATIVA_FINANCIERA_,BF197,IF(D41=_VICERRECTORÍA_RESPONSABILIDAD_SOCIAL_Y_BIENESTAR_UNIVERSITARIO_,BF198," ")))))))))))))))</f>
        <v xml:space="preserve"> </v>
      </c>
      <c r="F41" s="239"/>
      <c r="G41" s="129"/>
      <c r="H41" s="129"/>
      <c r="I41" s="92"/>
      <c r="J41" s="239"/>
      <c r="K41" s="253"/>
      <c r="L41" s="239"/>
      <c r="M41" s="239"/>
      <c r="N41" s="253"/>
      <c r="O41" s="240">
        <f t="shared" ref="O41" si="97">IF(N41="ALTA",5,IF(N41="MEDIO ALTA",4,IF(N41="MEDIA",3,IF(N41="MEDIO BAJA",2,IF(N41="BAJA",1,0)))))</f>
        <v>0</v>
      </c>
      <c r="P41" s="253"/>
      <c r="Q41" s="240">
        <f t="shared" ref="Q41" si="98">IF(P41="ALTO",5,IF(P41="MEDIO ALTO",4,IF(P41="MEDIO",3,IF(P41="MEDIO BAJO",2,IF(P41="BAJO",1,0)))))</f>
        <v>0</v>
      </c>
      <c r="R41" s="240">
        <f t="shared" si="44"/>
        <v>0</v>
      </c>
      <c r="S41" s="127"/>
      <c r="T41" s="164">
        <f t="shared" si="17"/>
        <v>0</v>
      </c>
      <c r="U41" s="227" t="e">
        <f>ROUND(AVERAGEIF(T41:T43,"&gt;0"),0)</f>
        <v>#DIV/0!</v>
      </c>
      <c r="V41" s="227" t="e">
        <f>U41*0.6</f>
        <v>#DIV/0!</v>
      </c>
      <c r="W41" s="129"/>
      <c r="X41" s="239" t="e">
        <f t="shared" ref="X41" si="99">IF(S41="No_existen",5*$X$10,Y41*$X$10)</f>
        <v>#DIV/0!</v>
      </c>
      <c r="Y41" s="225" t="e">
        <f t="shared" ref="Y41" si="100">ROUND(AVERAGEIF(Z41:Z43,"&gt;0"),0)</f>
        <v>#DIV/0!</v>
      </c>
      <c r="Z41" s="165">
        <f t="shared" si="7"/>
        <v>0</v>
      </c>
      <c r="AA41" s="129"/>
      <c r="AB41" s="129"/>
      <c r="AC41" s="225" t="e">
        <f t="shared" ref="AC41" si="101">IF(S41="No_existen",5*$AC$10,AD41*$AC$10)</f>
        <v>#DIV/0!</v>
      </c>
      <c r="AD41" s="227" t="e">
        <f t="shared" ref="AD41" si="102">ROUND(AVERAGEIF(AE41:AE43,"&gt;0"),0)</f>
        <v>#DIV/0!</v>
      </c>
      <c r="AE41" s="166">
        <f t="shared" si="8"/>
        <v>0</v>
      </c>
      <c r="AF41" s="129"/>
      <c r="AG41" s="129"/>
      <c r="AH41" s="225" t="e">
        <f>IF(S41="No_existen",5*$AH$10,AI41*$AH$10)</f>
        <v>#DIV/0!</v>
      </c>
      <c r="AI41" s="227" t="e">
        <f>ROUND(AVERAGEIF(AJ41:AJ43,"&gt;0"),0)</f>
        <v>#DIV/0!</v>
      </c>
      <c r="AJ41" s="166">
        <f t="shared" si="9"/>
        <v>0</v>
      </c>
      <c r="AK41" s="129"/>
      <c r="AL41" s="129"/>
      <c r="AM41" s="225" t="e">
        <f t="shared" ref="AM41" si="103">IF(S41="No_existen",5*$AM$10,AN41*$AM$10)</f>
        <v>#DIV/0!</v>
      </c>
      <c r="AN41" s="227" t="e">
        <f t="shared" ref="AN41" si="104">ROUND(AVERAGEIF(AO41:AO43,"&gt;0"),0)</f>
        <v>#DIV/0!</v>
      </c>
      <c r="AO41" s="166">
        <f t="shared" si="11"/>
        <v>0</v>
      </c>
      <c r="AP41" s="129"/>
      <c r="AQ41" s="227" t="e">
        <f t="shared" ref="AQ41" si="105">ROUND(AVERAGE(U41,Y41,AD41,AI41,AN41),0)</f>
        <v>#DIV/0!</v>
      </c>
      <c r="AR41" s="238" t="e">
        <f t="shared" ref="AR41" si="106">IF(AQ41&lt;1.5,"FUERTE",IF(AND(AQ41&gt;=1.5,AQ41&lt;2.5),"ACEPTABLE",IF(AQ41&gt;=5,"INEXISTENTE","DÉBIL")))</f>
        <v>#DIV/0!</v>
      </c>
      <c r="AS41" s="236">
        <f t="shared" ref="AS41" si="107">IF(R41=0,0,ROUND((R41*AQ41),0))</f>
        <v>0</v>
      </c>
      <c r="AT41" s="236" t="str">
        <f t="shared" ref="AT41" si="108">IF(AS41&gt;=36,"GRAVE", IF(AS41&lt;=10, "LEVE", "MODERADO"))</f>
        <v>LEVE</v>
      </c>
      <c r="AU41" s="237"/>
      <c r="AV41" s="237"/>
      <c r="AW41" s="129"/>
      <c r="AX41" s="129"/>
      <c r="AY41" s="167"/>
      <c r="AZ41" s="168"/>
      <c r="BA41" s="169"/>
      <c r="BB41" s="143"/>
      <c r="BC41" s="143"/>
      <c r="BD41" s="143"/>
      <c r="BE41" s="143"/>
      <c r="BF41" s="143"/>
      <c r="BG41" s="143"/>
      <c r="BH41" s="176"/>
    </row>
    <row r="42" spans="1:60" s="159" customFormat="1" ht="64.5" customHeight="1" x14ac:dyDescent="0.2">
      <c r="A42" s="253"/>
      <c r="B42" s="253"/>
      <c r="C42" s="238"/>
      <c r="D42" s="237"/>
      <c r="E42" s="227"/>
      <c r="F42" s="239"/>
      <c r="G42" s="129"/>
      <c r="H42" s="129"/>
      <c r="I42" s="92"/>
      <c r="J42" s="239"/>
      <c r="K42" s="239"/>
      <c r="L42" s="239"/>
      <c r="M42" s="239"/>
      <c r="N42" s="253"/>
      <c r="O42" s="240"/>
      <c r="P42" s="253"/>
      <c r="Q42" s="240"/>
      <c r="R42" s="240"/>
      <c r="S42" s="127"/>
      <c r="T42" s="164">
        <f t="shared" si="17"/>
        <v>0</v>
      </c>
      <c r="U42" s="227"/>
      <c r="V42" s="227"/>
      <c r="W42" s="129"/>
      <c r="X42" s="239"/>
      <c r="Y42" s="225"/>
      <c r="Z42" s="165">
        <f t="shared" si="7"/>
        <v>0</v>
      </c>
      <c r="AA42" s="129"/>
      <c r="AB42" s="129"/>
      <c r="AC42" s="225"/>
      <c r="AD42" s="227"/>
      <c r="AE42" s="166">
        <f t="shared" si="8"/>
        <v>0</v>
      </c>
      <c r="AF42" s="129"/>
      <c r="AG42" s="129"/>
      <c r="AH42" s="225"/>
      <c r="AI42" s="227"/>
      <c r="AJ42" s="166">
        <f t="shared" si="9"/>
        <v>0</v>
      </c>
      <c r="AK42" s="129"/>
      <c r="AL42" s="129"/>
      <c r="AM42" s="225"/>
      <c r="AN42" s="227"/>
      <c r="AO42" s="166">
        <f t="shared" si="11"/>
        <v>0</v>
      </c>
      <c r="AP42" s="129"/>
      <c r="AQ42" s="227"/>
      <c r="AR42" s="238"/>
      <c r="AS42" s="236"/>
      <c r="AT42" s="236"/>
      <c r="AU42" s="237"/>
      <c r="AV42" s="237"/>
      <c r="AW42" s="129"/>
      <c r="AX42" s="129"/>
      <c r="AY42" s="167"/>
      <c r="AZ42" s="168"/>
      <c r="BA42" s="169"/>
      <c r="BB42" s="143"/>
      <c r="BC42" s="143"/>
      <c r="BD42" s="143"/>
      <c r="BE42" s="143"/>
      <c r="BF42" s="143"/>
      <c r="BG42" s="143"/>
      <c r="BH42" s="176"/>
    </row>
    <row r="43" spans="1:60" s="159" customFormat="1" ht="64.5" customHeight="1" x14ac:dyDescent="0.2">
      <c r="A43" s="253"/>
      <c r="B43" s="253"/>
      <c r="C43" s="238"/>
      <c r="D43" s="237"/>
      <c r="E43" s="227"/>
      <c r="F43" s="239"/>
      <c r="G43" s="129"/>
      <c r="H43" s="129"/>
      <c r="I43" s="92"/>
      <c r="J43" s="239"/>
      <c r="K43" s="239"/>
      <c r="L43" s="239"/>
      <c r="M43" s="239"/>
      <c r="N43" s="253"/>
      <c r="O43" s="240"/>
      <c r="P43" s="253"/>
      <c r="Q43" s="240"/>
      <c r="R43" s="240"/>
      <c r="S43" s="127"/>
      <c r="T43" s="164">
        <f t="shared" si="17"/>
        <v>0</v>
      </c>
      <c r="U43" s="227"/>
      <c r="V43" s="227"/>
      <c r="W43" s="129"/>
      <c r="X43" s="239"/>
      <c r="Y43" s="225"/>
      <c r="Z43" s="165">
        <f t="shared" si="7"/>
        <v>0</v>
      </c>
      <c r="AA43" s="129"/>
      <c r="AB43" s="129"/>
      <c r="AC43" s="225"/>
      <c r="AD43" s="227"/>
      <c r="AE43" s="166">
        <f t="shared" si="8"/>
        <v>0</v>
      </c>
      <c r="AF43" s="129"/>
      <c r="AG43" s="129"/>
      <c r="AH43" s="225"/>
      <c r="AI43" s="227"/>
      <c r="AJ43" s="166">
        <f t="shared" si="9"/>
        <v>0</v>
      </c>
      <c r="AK43" s="129"/>
      <c r="AL43" s="129"/>
      <c r="AM43" s="225"/>
      <c r="AN43" s="227"/>
      <c r="AO43" s="166">
        <f t="shared" si="11"/>
        <v>0</v>
      </c>
      <c r="AP43" s="129"/>
      <c r="AQ43" s="227"/>
      <c r="AR43" s="238"/>
      <c r="AS43" s="236"/>
      <c r="AT43" s="236"/>
      <c r="AU43" s="237"/>
      <c r="AV43" s="237"/>
      <c r="AW43" s="129"/>
      <c r="AX43" s="129"/>
      <c r="AY43" s="167"/>
      <c r="AZ43" s="168"/>
      <c r="BA43" s="169"/>
      <c r="BB43" s="148"/>
      <c r="BC43" s="148"/>
      <c r="BD43" s="148"/>
      <c r="BE43" s="148"/>
      <c r="BF43" s="148"/>
      <c r="BG43" s="148"/>
      <c r="BH43" s="176"/>
    </row>
    <row r="44" spans="1:60" s="159" customFormat="1" ht="64.5" customHeight="1" x14ac:dyDescent="0.2">
      <c r="A44" s="253">
        <v>12</v>
      </c>
      <c r="B44" s="253"/>
      <c r="C44" s="238" t="e">
        <f t="shared" ref="C44" si="109">+VLOOKUP(B44,$A$224:$B$266,2,0)</f>
        <v>#N/A</v>
      </c>
      <c r="D44" s="237"/>
      <c r="E44" s="227" t="str">
        <f>IF(D44=$D$194,$E$194,IF(D44=$D$195,$E$195,IF(D44=$D$196,$E$196,IF(D44=$D$197,$E$197,IF(D44=$D$198,$E$198,IF(D44=$D$199,$E$199,IF(D44=$D$200,$E$200,IF(D44=$D$201,$E$201,IF(D44=$D$202,$E$202,IF(D44=$D$203,$E$203,IF(D44=VICERRECTORÍA_ACADÉMICA_,BF194,IF(D44=PLANEACIÓN_,BF196, IF(D44=_VICERRECTORÍA_INVESTIGACIONES_INNOVACIÓN_Y_EXTENSIÓN_,BF195,IF(D44=VICERRECTORÍA_ADMINISTRATIVA_FINANCIERA_,BF197,IF(D44=_VICERRECTORÍA_RESPONSABILIDAD_SOCIAL_Y_BIENESTAR_UNIVERSITARIO_,BF198," ")))))))))))))))</f>
        <v xml:space="preserve"> </v>
      </c>
      <c r="F44" s="239"/>
      <c r="G44" s="129"/>
      <c r="H44" s="129"/>
      <c r="I44" s="92"/>
      <c r="J44" s="239"/>
      <c r="K44" s="253"/>
      <c r="L44" s="239"/>
      <c r="M44" s="239"/>
      <c r="N44" s="253"/>
      <c r="O44" s="240">
        <f t="shared" ref="O44" si="110">IF(N44="ALTA",5,IF(N44="MEDIO ALTA",4,IF(N44="MEDIA",3,IF(N44="MEDIO BAJA",2,IF(N44="BAJA",1,0)))))</f>
        <v>0</v>
      </c>
      <c r="P44" s="253"/>
      <c r="Q44" s="240">
        <f t="shared" ref="Q44" si="111">IF(P44="ALTO",5,IF(P44="MEDIO ALTO",4,IF(P44="MEDIO",3,IF(P44="MEDIO BAJO",2,IF(P44="BAJO",1,0)))))</f>
        <v>0</v>
      </c>
      <c r="R44" s="240">
        <f t="shared" si="44"/>
        <v>0</v>
      </c>
      <c r="S44" s="127"/>
      <c r="T44" s="164">
        <f t="shared" si="17"/>
        <v>0</v>
      </c>
      <c r="U44" s="227" t="e">
        <f>ROUND(AVERAGEIF(T44:T46,"&gt;0"),0)</f>
        <v>#DIV/0!</v>
      </c>
      <c r="V44" s="227" t="e">
        <f>U44*0.6</f>
        <v>#DIV/0!</v>
      </c>
      <c r="W44" s="129"/>
      <c r="X44" s="239" t="e">
        <f>IF(S44="No_existen",5*$X$10,Y44*$X$10)</f>
        <v>#DIV/0!</v>
      </c>
      <c r="Y44" s="225" t="e">
        <f>ROUND(AVERAGEIF(Z44:Z46,"&gt;0"),0)</f>
        <v>#DIV/0!</v>
      </c>
      <c r="Z44" s="165">
        <f t="shared" si="7"/>
        <v>0</v>
      </c>
      <c r="AA44" s="129"/>
      <c r="AB44" s="129"/>
      <c r="AC44" s="225" t="e">
        <f>IF(S44="No_existen",5*$AC$10,AD44*$AC$10)</f>
        <v>#DIV/0!</v>
      </c>
      <c r="AD44" s="227" t="e">
        <f t="shared" ref="AD44" si="112">ROUND(AVERAGEIF(AE44:AE46,"&gt;0"),0)</f>
        <v>#DIV/0!</v>
      </c>
      <c r="AE44" s="166">
        <f t="shared" si="8"/>
        <v>0</v>
      </c>
      <c r="AF44" s="129"/>
      <c r="AG44" s="129"/>
      <c r="AH44" s="225" t="e">
        <f t="shared" ref="AH44" si="113">IF(S44="No_existen",5*$AH$10,AI44*$AH$10)</f>
        <v>#DIV/0!</v>
      </c>
      <c r="AI44" s="227" t="e">
        <f t="shared" ref="AI44" si="114">ROUND(AVERAGEIF(AJ44:AJ46,"&gt;0"),0)</f>
        <v>#DIV/0!</v>
      </c>
      <c r="AJ44" s="166">
        <f t="shared" si="9"/>
        <v>0</v>
      </c>
      <c r="AK44" s="129"/>
      <c r="AL44" s="129"/>
      <c r="AM44" s="225" t="e">
        <f t="shared" ref="AM44" si="115">IF(S44="No_existen",5*$AM$10,AN44*$AM$10)</f>
        <v>#DIV/0!</v>
      </c>
      <c r="AN44" s="227" t="e">
        <f t="shared" ref="AN44" si="116">ROUND(AVERAGEIF(AO44:AO46,"&gt;0"),0)</f>
        <v>#DIV/0!</v>
      </c>
      <c r="AO44" s="166">
        <f t="shared" si="11"/>
        <v>0</v>
      </c>
      <c r="AP44" s="129"/>
      <c r="AQ44" s="227" t="e">
        <f t="shared" ref="AQ44" si="117">ROUND(AVERAGE(U44,Y44,AD44,AI44,AN44),0)</f>
        <v>#DIV/0!</v>
      </c>
      <c r="AR44" s="238" t="e">
        <f t="shared" ref="AR44" si="118">IF(AQ44&lt;1.5,"FUERTE",IF(AND(AQ44&gt;=1.5,AQ44&lt;2.5),"ACEPTABLE",IF(AQ44&gt;=5,"INEXISTENTE","DÉBIL")))</f>
        <v>#DIV/0!</v>
      </c>
      <c r="AS44" s="236">
        <f t="shared" ref="AS44" si="119">IF(R44=0,0,ROUND((R44*AQ44),0))</f>
        <v>0</v>
      </c>
      <c r="AT44" s="236" t="str">
        <f t="shared" ref="AT44" si="120">IF(AS44&gt;=36,"GRAVE", IF(AS44&lt;=10, "LEVE", "MODERADO"))</f>
        <v>LEVE</v>
      </c>
      <c r="AU44" s="237"/>
      <c r="AV44" s="237"/>
      <c r="AW44" s="129"/>
      <c r="AX44" s="129"/>
      <c r="AY44" s="167"/>
      <c r="AZ44" s="168"/>
      <c r="BA44" s="169"/>
      <c r="BB44" s="143"/>
      <c r="BC44" s="143"/>
      <c r="BD44" s="143"/>
      <c r="BE44" s="143"/>
      <c r="BF44" s="143"/>
      <c r="BG44" s="143"/>
      <c r="BH44" s="176"/>
    </row>
    <row r="45" spans="1:60" s="159" customFormat="1" ht="64.5" customHeight="1" x14ac:dyDescent="0.2">
      <c r="A45" s="253"/>
      <c r="B45" s="253"/>
      <c r="C45" s="238"/>
      <c r="D45" s="237"/>
      <c r="E45" s="227"/>
      <c r="F45" s="239"/>
      <c r="G45" s="129"/>
      <c r="H45" s="129"/>
      <c r="I45" s="92"/>
      <c r="J45" s="239"/>
      <c r="K45" s="239"/>
      <c r="L45" s="239"/>
      <c r="M45" s="239"/>
      <c r="N45" s="253"/>
      <c r="O45" s="240"/>
      <c r="P45" s="253"/>
      <c r="Q45" s="240"/>
      <c r="R45" s="240"/>
      <c r="S45" s="127"/>
      <c r="T45" s="164">
        <f t="shared" si="17"/>
        <v>0</v>
      </c>
      <c r="U45" s="227"/>
      <c r="V45" s="227"/>
      <c r="W45" s="129"/>
      <c r="X45" s="239"/>
      <c r="Y45" s="225"/>
      <c r="Z45" s="165">
        <f t="shared" si="7"/>
        <v>0</v>
      </c>
      <c r="AA45" s="129"/>
      <c r="AB45" s="129"/>
      <c r="AC45" s="225"/>
      <c r="AD45" s="227"/>
      <c r="AE45" s="166">
        <f t="shared" si="8"/>
        <v>0</v>
      </c>
      <c r="AF45" s="129"/>
      <c r="AG45" s="129"/>
      <c r="AH45" s="225"/>
      <c r="AI45" s="227"/>
      <c r="AJ45" s="166">
        <f t="shared" si="9"/>
        <v>0</v>
      </c>
      <c r="AK45" s="129"/>
      <c r="AL45" s="129"/>
      <c r="AM45" s="225"/>
      <c r="AN45" s="227"/>
      <c r="AO45" s="166">
        <f t="shared" si="11"/>
        <v>0</v>
      </c>
      <c r="AP45" s="129"/>
      <c r="AQ45" s="227"/>
      <c r="AR45" s="238"/>
      <c r="AS45" s="236"/>
      <c r="AT45" s="236"/>
      <c r="AU45" s="237"/>
      <c r="AV45" s="237"/>
      <c r="AW45" s="129"/>
      <c r="AX45" s="129"/>
      <c r="AY45" s="167"/>
      <c r="AZ45" s="168"/>
      <c r="BA45" s="169"/>
      <c r="BB45" s="143"/>
      <c r="BC45" s="143"/>
      <c r="BD45" s="143"/>
      <c r="BE45" s="143"/>
      <c r="BF45" s="143"/>
      <c r="BG45" s="143"/>
      <c r="BH45" s="176"/>
    </row>
    <row r="46" spans="1:60" s="159" customFormat="1" ht="64.5" customHeight="1" x14ac:dyDescent="0.2">
      <c r="A46" s="253"/>
      <c r="B46" s="253"/>
      <c r="C46" s="238"/>
      <c r="D46" s="237"/>
      <c r="E46" s="227"/>
      <c r="F46" s="239"/>
      <c r="G46" s="129"/>
      <c r="H46" s="129"/>
      <c r="I46" s="92"/>
      <c r="J46" s="239"/>
      <c r="K46" s="239"/>
      <c r="L46" s="239"/>
      <c r="M46" s="239"/>
      <c r="N46" s="253"/>
      <c r="O46" s="240"/>
      <c r="P46" s="253"/>
      <c r="Q46" s="240"/>
      <c r="R46" s="240"/>
      <c r="S46" s="127"/>
      <c r="T46" s="164">
        <f t="shared" si="17"/>
        <v>0</v>
      </c>
      <c r="U46" s="227"/>
      <c r="V46" s="227"/>
      <c r="W46" s="129"/>
      <c r="X46" s="239"/>
      <c r="Y46" s="225"/>
      <c r="Z46" s="165">
        <f t="shared" si="7"/>
        <v>0</v>
      </c>
      <c r="AA46" s="129"/>
      <c r="AB46" s="129"/>
      <c r="AC46" s="225"/>
      <c r="AD46" s="227"/>
      <c r="AE46" s="166">
        <f t="shared" si="8"/>
        <v>0</v>
      </c>
      <c r="AF46" s="129"/>
      <c r="AG46" s="129"/>
      <c r="AH46" s="225"/>
      <c r="AI46" s="227"/>
      <c r="AJ46" s="166">
        <f t="shared" si="9"/>
        <v>0</v>
      </c>
      <c r="AK46" s="129"/>
      <c r="AL46" s="129"/>
      <c r="AM46" s="225"/>
      <c r="AN46" s="227"/>
      <c r="AO46" s="166">
        <f t="shared" si="11"/>
        <v>0</v>
      </c>
      <c r="AP46" s="129"/>
      <c r="AQ46" s="227"/>
      <c r="AR46" s="238"/>
      <c r="AS46" s="236"/>
      <c r="AT46" s="236"/>
      <c r="AU46" s="237"/>
      <c r="AV46" s="237"/>
      <c r="AW46" s="129"/>
      <c r="AX46" s="129"/>
      <c r="AY46" s="167"/>
      <c r="AZ46" s="168"/>
      <c r="BA46" s="169"/>
      <c r="BB46" s="143"/>
      <c r="BC46" s="143"/>
      <c r="BD46" s="143"/>
      <c r="BE46" s="143"/>
      <c r="BF46" s="143"/>
      <c r="BG46" s="143"/>
      <c r="BH46" s="176"/>
    </row>
    <row r="47" spans="1:60" s="159" customFormat="1" ht="64.5" customHeight="1" x14ac:dyDescent="0.2">
      <c r="A47" s="253">
        <v>13</v>
      </c>
      <c r="B47" s="253"/>
      <c r="C47" s="238" t="e">
        <f t="shared" ref="C47" si="121">+VLOOKUP(B47,$A$224:$B$266,2,0)</f>
        <v>#N/A</v>
      </c>
      <c r="D47" s="237"/>
      <c r="E47" s="227" t="str">
        <f>IF(D47=$D$194,$E$194,IF(D47=$D$195,$E$195,IF(D47=$D$196,$E$196,IF(D47=$D$197,$E$197,IF(D47=$D$198,$E$198,IF(D47=$D$199,$E$199,IF(D47=$D$200,$E$200,IF(D47=$D$201,$E$201,IF(D47=$D$202,$E$202,IF(D47=$D$203,$E$203,IF(D47=VICERRECTORÍA_ACADÉMICA_,BF194,IF(D47=PLANEACIÓN_,BF196, IF(D47=_VICERRECTORÍA_INVESTIGACIONES_INNOVACIÓN_Y_EXTENSIÓN_,BF195,IF(D47=VICERRECTORÍA_ADMINISTRATIVA_FINANCIERA_,BF197,IF(D47=_VICERRECTORÍA_RESPONSABILIDAD_SOCIAL_Y_BIENESTAR_UNIVERSITARIO_,BF198," ")))))))))))))))</f>
        <v xml:space="preserve"> </v>
      </c>
      <c r="F47" s="239"/>
      <c r="G47" s="129"/>
      <c r="H47" s="129"/>
      <c r="I47" s="92"/>
      <c r="J47" s="239"/>
      <c r="K47" s="263"/>
      <c r="L47" s="264"/>
      <c r="M47" s="239"/>
      <c r="N47" s="253"/>
      <c r="O47" s="240">
        <f t="shared" ref="O47" si="122">IF(N47="ALTA",5,IF(N47="MEDIO ALTA",4,IF(N47="MEDIA",3,IF(N47="MEDIO BAJA",2,IF(N47="BAJA",1,0)))))</f>
        <v>0</v>
      </c>
      <c r="P47" s="253"/>
      <c r="Q47" s="240">
        <f t="shared" ref="Q47" si="123">IF(P47="ALTO",5,IF(P47="MEDIO ALTO",4,IF(P47="MEDIO",3,IF(P47="MEDIO BAJO",2,IF(P47="BAJO",1,0)))))</f>
        <v>0</v>
      </c>
      <c r="R47" s="240">
        <f t="shared" si="44"/>
        <v>0</v>
      </c>
      <c r="S47" s="127"/>
      <c r="T47" s="164">
        <f t="shared" si="17"/>
        <v>0</v>
      </c>
      <c r="U47" s="227" t="e">
        <f>ROUND(AVERAGEIF(T47:T49,"&gt;0"),0)</f>
        <v>#DIV/0!</v>
      </c>
      <c r="V47" s="227" t="e">
        <f>U47*0.6</f>
        <v>#DIV/0!</v>
      </c>
      <c r="W47" s="129"/>
      <c r="X47" s="239" t="e">
        <f t="shared" ref="X47" si="124">IF(S47="No_existen",5*$X$10,Y47*$X$10)</f>
        <v>#DIV/0!</v>
      </c>
      <c r="Y47" s="225" t="e">
        <f t="shared" ref="Y47" si="125">ROUND(AVERAGEIF(Z47:Z49,"&gt;0"),0)</f>
        <v>#DIV/0!</v>
      </c>
      <c r="Z47" s="165">
        <f t="shared" si="7"/>
        <v>0</v>
      </c>
      <c r="AA47" s="129"/>
      <c r="AB47" s="129"/>
      <c r="AC47" s="225" t="e">
        <f t="shared" ref="AC47" si="126">IF(S47="No_existen",5*$AC$10,AD47*$AC$10)</f>
        <v>#DIV/0!</v>
      </c>
      <c r="AD47" s="227" t="e">
        <f>ROUND(AVERAGEIF(AE47:AE49,"&gt;0"),0)</f>
        <v>#DIV/0!</v>
      </c>
      <c r="AE47" s="166">
        <f t="shared" si="8"/>
        <v>0</v>
      </c>
      <c r="AF47" s="129"/>
      <c r="AG47" s="129"/>
      <c r="AH47" s="225" t="e">
        <f>IF(S47="No_existen",5*$AH$10,AI47*$AH$10)</f>
        <v>#DIV/0!</v>
      </c>
      <c r="AI47" s="227" t="e">
        <f t="shared" ref="AI47" si="127">ROUND(AVERAGEIF(AJ47:AJ49,"&gt;0"),0)</f>
        <v>#DIV/0!</v>
      </c>
      <c r="AJ47" s="166">
        <f t="shared" si="9"/>
        <v>0</v>
      </c>
      <c r="AK47" s="129"/>
      <c r="AL47" s="129"/>
      <c r="AM47" s="225" t="e">
        <f t="shared" ref="AM47" si="128">IF(S47="No_existen",5*$AM$10,AN47*$AM$10)</f>
        <v>#DIV/0!</v>
      </c>
      <c r="AN47" s="227" t="e">
        <f t="shared" ref="AN47" si="129">ROUND(AVERAGEIF(AO47:AO49,"&gt;0"),0)</f>
        <v>#DIV/0!</v>
      </c>
      <c r="AO47" s="166">
        <f t="shared" si="11"/>
        <v>0</v>
      </c>
      <c r="AP47" s="129"/>
      <c r="AQ47" s="227" t="e">
        <f t="shared" ref="AQ47" si="130">ROUND(AVERAGE(U47,Y47,AD47,AI47,AN47),0)</f>
        <v>#DIV/0!</v>
      </c>
      <c r="AR47" s="238" t="e">
        <f t="shared" ref="AR47" si="131">IF(AQ47&lt;1.5,"FUERTE",IF(AND(AQ47&gt;=1.5,AQ47&lt;2.5),"ACEPTABLE",IF(AQ47&gt;=5,"INEXISTENTE","DÉBIL")))</f>
        <v>#DIV/0!</v>
      </c>
      <c r="AS47" s="236">
        <f t="shared" ref="AS47" si="132">IF(R47=0,0,ROUND((R47*AQ47),0))</f>
        <v>0</v>
      </c>
      <c r="AT47" s="236" t="str">
        <f t="shared" ref="AT47" si="133">IF(AS47&gt;=36,"GRAVE", IF(AS47&lt;=10, "LEVE", "MODERADO"))</f>
        <v>LEVE</v>
      </c>
      <c r="AU47" s="237"/>
      <c r="AV47" s="237"/>
      <c r="AW47" s="129"/>
      <c r="AX47" s="129"/>
      <c r="AY47" s="167"/>
      <c r="AZ47" s="168"/>
      <c r="BA47" s="169"/>
      <c r="BB47" s="148"/>
      <c r="BC47" s="148"/>
      <c r="BD47" s="148"/>
      <c r="BE47" s="148"/>
      <c r="BF47" s="148"/>
      <c r="BG47" s="148"/>
      <c r="BH47" s="176"/>
    </row>
    <row r="48" spans="1:60" s="159" customFormat="1" ht="64.5" customHeight="1" x14ac:dyDescent="0.2">
      <c r="A48" s="253"/>
      <c r="B48" s="253"/>
      <c r="C48" s="238"/>
      <c r="D48" s="237"/>
      <c r="E48" s="227"/>
      <c r="F48" s="239"/>
      <c r="G48" s="129"/>
      <c r="H48" s="129"/>
      <c r="I48" s="92"/>
      <c r="J48" s="239"/>
      <c r="K48" s="264"/>
      <c r="L48" s="264"/>
      <c r="M48" s="239"/>
      <c r="N48" s="253"/>
      <c r="O48" s="240"/>
      <c r="P48" s="253"/>
      <c r="Q48" s="240"/>
      <c r="R48" s="240"/>
      <c r="S48" s="127"/>
      <c r="T48" s="164">
        <f t="shared" si="17"/>
        <v>0</v>
      </c>
      <c r="U48" s="227"/>
      <c r="V48" s="227"/>
      <c r="W48" s="129"/>
      <c r="X48" s="239"/>
      <c r="Y48" s="225"/>
      <c r="Z48" s="165">
        <f t="shared" si="7"/>
        <v>0</v>
      </c>
      <c r="AA48" s="129"/>
      <c r="AB48" s="129"/>
      <c r="AC48" s="225"/>
      <c r="AD48" s="227"/>
      <c r="AE48" s="166">
        <f t="shared" si="8"/>
        <v>0</v>
      </c>
      <c r="AF48" s="129"/>
      <c r="AG48" s="129"/>
      <c r="AH48" s="225"/>
      <c r="AI48" s="227"/>
      <c r="AJ48" s="166">
        <f t="shared" si="9"/>
        <v>0</v>
      </c>
      <c r="AK48" s="129"/>
      <c r="AL48" s="129"/>
      <c r="AM48" s="225"/>
      <c r="AN48" s="227"/>
      <c r="AO48" s="166">
        <f t="shared" si="11"/>
        <v>0</v>
      </c>
      <c r="AP48" s="129"/>
      <c r="AQ48" s="227"/>
      <c r="AR48" s="238"/>
      <c r="AS48" s="236"/>
      <c r="AT48" s="236"/>
      <c r="AU48" s="237"/>
      <c r="AV48" s="237"/>
      <c r="AW48" s="129"/>
      <c r="AX48" s="129"/>
      <c r="AY48" s="167"/>
      <c r="AZ48" s="168"/>
      <c r="BA48" s="169"/>
      <c r="BB48" s="143"/>
      <c r="BC48" s="143"/>
      <c r="BD48" s="143"/>
      <c r="BE48" s="143"/>
      <c r="BF48" s="143"/>
      <c r="BG48" s="143"/>
      <c r="BH48" s="176"/>
    </row>
    <row r="49" spans="1:60" s="159" customFormat="1" ht="64.5" customHeight="1" x14ac:dyDescent="0.2">
      <c r="A49" s="253"/>
      <c r="B49" s="253"/>
      <c r="C49" s="238"/>
      <c r="D49" s="237"/>
      <c r="E49" s="227"/>
      <c r="F49" s="239"/>
      <c r="G49" s="129"/>
      <c r="H49" s="129"/>
      <c r="I49" s="92"/>
      <c r="J49" s="239"/>
      <c r="K49" s="264"/>
      <c r="L49" s="264"/>
      <c r="M49" s="239"/>
      <c r="N49" s="253"/>
      <c r="O49" s="240"/>
      <c r="P49" s="253"/>
      <c r="Q49" s="240"/>
      <c r="R49" s="240"/>
      <c r="S49" s="127"/>
      <c r="T49" s="164">
        <f t="shared" si="17"/>
        <v>0</v>
      </c>
      <c r="U49" s="227"/>
      <c r="V49" s="227"/>
      <c r="W49" s="129"/>
      <c r="X49" s="239"/>
      <c r="Y49" s="225"/>
      <c r="Z49" s="165">
        <f t="shared" si="7"/>
        <v>0</v>
      </c>
      <c r="AA49" s="129"/>
      <c r="AB49" s="129"/>
      <c r="AC49" s="225"/>
      <c r="AD49" s="227"/>
      <c r="AE49" s="166">
        <f t="shared" si="8"/>
        <v>0</v>
      </c>
      <c r="AF49" s="129"/>
      <c r="AG49" s="129"/>
      <c r="AH49" s="225"/>
      <c r="AI49" s="227"/>
      <c r="AJ49" s="166">
        <f t="shared" si="9"/>
        <v>0</v>
      </c>
      <c r="AK49" s="129"/>
      <c r="AL49" s="129"/>
      <c r="AM49" s="225"/>
      <c r="AN49" s="227"/>
      <c r="AO49" s="166">
        <f t="shared" si="11"/>
        <v>0</v>
      </c>
      <c r="AP49" s="129"/>
      <c r="AQ49" s="227"/>
      <c r="AR49" s="238"/>
      <c r="AS49" s="236"/>
      <c r="AT49" s="236"/>
      <c r="AU49" s="237"/>
      <c r="AV49" s="237"/>
      <c r="AW49" s="129"/>
      <c r="AX49" s="129"/>
      <c r="AY49" s="167"/>
      <c r="AZ49" s="168"/>
      <c r="BA49" s="169"/>
      <c r="BB49" s="143"/>
      <c r="BC49" s="143"/>
      <c r="BD49" s="143"/>
      <c r="BE49" s="143"/>
      <c r="BF49" s="143"/>
      <c r="BG49" s="143"/>
      <c r="BH49" s="176"/>
    </row>
    <row r="50" spans="1:60" s="159" customFormat="1" ht="64.5" customHeight="1" x14ac:dyDescent="0.2">
      <c r="A50" s="253">
        <v>14</v>
      </c>
      <c r="B50" s="253"/>
      <c r="C50" s="238" t="e">
        <f t="shared" ref="C50" si="134">+VLOOKUP(B50,$A$224:$B$266,2,0)</f>
        <v>#N/A</v>
      </c>
      <c r="D50" s="237"/>
      <c r="E50" s="227" t="str">
        <f>IF(D50=$D$194,$E$194,IF(D50=$D$195,$E$195,IF(D50=$D$196,$E$196,IF(D50=$D$197,$E$197,IF(D50=$D$198,$E$198,IF(D50=$D$199,$E$199,IF(D50=$D$200,$E$200,IF(D50=$D$201,$E$201,IF(D50=$D$202,$E$202,IF(D50=$D$203,$E$203,IF(D50=VICERRECTORÍA_ACADÉMICA_,BF194,IF(D50=PLANEACIÓN_,BF196, IF(D50=_VICERRECTORÍA_INVESTIGACIONES_INNOVACIÓN_Y_EXTENSIÓN_,BF195,IF(D50=VICERRECTORÍA_ADMINISTRATIVA_FINANCIERA_,BF197,IF(D50=_VICERRECTORÍA_RESPONSABILIDAD_SOCIAL_Y_BIENESTAR_UNIVERSITARIO_,BF198," ")))))))))))))))</f>
        <v xml:space="preserve"> </v>
      </c>
      <c r="F50" s="239"/>
      <c r="G50" s="129"/>
      <c r="H50" s="129"/>
      <c r="I50" s="92"/>
      <c r="J50" s="239"/>
      <c r="K50" s="253"/>
      <c r="L50" s="239"/>
      <c r="M50" s="239"/>
      <c r="N50" s="253"/>
      <c r="O50" s="240">
        <f t="shared" ref="O50" si="135">IF(N50="ALTA",5,IF(N50="MEDIO ALTA",4,IF(N50="MEDIA",3,IF(N50="MEDIO BAJA",2,IF(N50="BAJA",1,0)))))</f>
        <v>0</v>
      </c>
      <c r="P50" s="253"/>
      <c r="Q50" s="240">
        <f t="shared" ref="Q50" si="136">IF(P50="ALTO",5,IF(P50="MEDIO ALTO",4,IF(P50="MEDIO",3,IF(P50="MEDIO BAJO",2,IF(P50="BAJO",1,0)))))</f>
        <v>0</v>
      </c>
      <c r="R50" s="240">
        <f t="shared" si="44"/>
        <v>0</v>
      </c>
      <c r="S50" s="127"/>
      <c r="T50" s="164">
        <f t="shared" si="17"/>
        <v>0</v>
      </c>
      <c r="U50" s="227" t="e">
        <f>ROUND(AVERAGEIF(T50:T52,"&gt;0"),0)</f>
        <v>#DIV/0!</v>
      </c>
      <c r="V50" s="227" t="e">
        <f t="shared" ref="V50" si="137">U50*0.6</f>
        <v>#DIV/0!</v>
      </c>
      <c r="W50" s="129"/>
      <c r="X50" s="239" t="e">
        <f t="shared" ref="X50" si="138">IF(S50="No_existen",5*$X$10,Y50*$X$10)</f>
        <v>#DIV/0!</v>
      </c>
      <c r="Y50" s="225" t="e">
        <f>ROUND(AVERAGEIF(Z50:Z52,"&gt;0"),0)</f>
        <v>#DIV/0!</v>
      </c>
      <c r="Z50" s="165">
        <f t="shared" si="7"/>
        <v>0</v>
      </c>
      <c r="AA50" s="129"/>
      <c r="AB50" s="129"/>
      <c r="AC50" s="225" t="e">
        <f>IF(S50="No_existen",5*$AC$10,AD50*$AC$10)</f>
        <v>#DIV/0!</v>
      </c>
      <c r="AD50" s="227" t="e">
        <f t="shared" ref="AD50" si="139">ROUND(AVERAGEIF(AE50:AE52,"&gt;0"),0)</f>
        <v>#DIV/0!</v>
      </c>
      <c r="AE50" s="166">
        <f t="shared" si="8"/>
        <v>0</v>
      </c>
      <c r="AF50" s="129"/>
      <c r="AG50" s="129"/>
      <c r="AH50" s="225" t="e">
        <f t="shared" ref="AH50" si="140">IF(S50="No_existen",5*$AH$10,AI50*$AH$10)</f>
        <v>#DIV/0!</v>
      </c>
      <c r="AI50" s="227" t="e">
        <f>ROUND(AVERAGEIF(AJ50:AJ52,"&gt;0"),0)</f>
        <v>#DIV/0!</v>
      </c>
      <c r="AJ50" s="166">
        <f t="shared" si="9"/>
        <v>0</v>
      </c>
      <c r="AK50" s="129"/>
      <c r="AL50" s="129"/>
      <c r="AM50" s="225" t="e">
        <f t="shared" ref="AM50" si="141">IF(S50="No_existen",5*$AM$10,AN50*$AM$10)</f>
        <v>#DIV/0!</v>
      </c>
      <c r="AN50" s="227" t="e">
        <f t="shared" ref="AN50" si="142">ROUND(AVERAGEIF(AO50:AO52,"&gt;0"),0)</f>
        <v>#DIV/0!</v>
      </c>
      <c r="AO50" s="166">
        <f t="shared" si="11"/>
        <v>0</v>
      </c>
      <c r="AP50" s="129"/>
      <c r="AQ50" s="227" t="e">
        <f t="shared" ref="AQ50" si="143">ROUND(AVERAGE(U50,Y50,AD50,AI50,AN50),0)</f>
        <v>#DIV/0!</v>
      </c>
      <c r="AR50" s="238" t="e">
        <f t="shared" ref="AR50" si="144">IF(AQ50&lt;1.5,"FUERTE",IF(AND(AQ50&gt;=1.5,AQ50&lt;2.5),"ACEPTABLE",IF(AQ50&gt;=5,"INEXISTENTE","DÉBIL")))</f>
        <v>#DIV/0!</v>
      </c>
      <c r="AS50" s="236">
        <f t="shared" ref="AS50" si="145">IF(R50=0,0,ROUND((R50*AQ50),0))</f>
        <v>0</v>
      </c>
      <c r="AT50" s="236" t="str">
        <f t="shared" ref="AT50" si="146">IF(AS50&gt;=36,"GRAVE", IF(AS50&lt;=10, "LEVE", "MODERADO"))</f>
        <v>LEVE</v>
      </c>
      <c r="AU50" s="237"/>
      <c r="AV50" s="237"/>
      <c r="AW50" s="129"/>
      <c r="AX50" s="129"/>
      <c r="AY50" s="167"/>
      <c r="AZ50" s="168"/>
      <c r="BA50" s="169"/>
      <c r="BB50" s="148"/>
      <c r="BC50" s="148"/>
      <c r="BD50" s="148"/>
      <c r="BE50" s="148"/>
      <c r="BF50" s="148"/>
      <c r="BG50" s="148"/>
      <c r="BH50" s="176"/>
    </row>
    <row r="51" spans="1:60" s="159" customFormat="1" ht="64.5" customHeight="1" x14ac:dyDescent="0.2">
      <c r="A51" s="253"/>
      <c r="B51" s="253"/>
      <c r="C51" s="238"/>
      <c r="D51" s="237"/>
      <c r="E51" s="227"/>
      <c r="F51" s="239"/>
      <c r="G51" s="129"/>
      <c r="H51" s="129"/>
      <c r="I51" s="92"/>
      <c r="J51" s="239"/>
      <c r="K51" s="239"/>
      <c r="L51" s="239"/>
      <c r="M51" s="239"/>
      <c r="N51" s="253"/>
      <c r="O51" s="240"/>
      <c r="P51" s="253"/>
      <c r="Q51" s="240"/>
      <c r="R51" s="240"/>
      <c r="S51" s="127"/>
      <c r="T51" s="164">
        <f t="shared" si="17"/>
        <v>0</v>
      </c>
      <c r="U51" s="227"/>
      <c r="V51" s="227"/>
      <c r="W51" s="129"/>
      <c r="X51" s="239"/>
      <c r="Y51" s="225"/>
      <c r="Z51" s="165">
        <f t="shared" si="7"/>
        <v>0</v>
      </c>
      <c r="AA51" s="129"/>
      <c r="AB51" s="129"/>
      <c r="AC51" s="225"/>
      <c r="AD51" s="227"/>
      <c r="AE51" s="166">
        <f t="shared" si="8"/>
        <v>0</v>
      </c>
      <c r="AF51" s="129"/>
      <c r="AG51" s="129"/>
      <c r="AH51" s="225"/>
      <c r="AI51" s="227"/>
      <c r="AJ51" s="166">
        <f t="shared" si="9"/>
        <v>0</v>
      </c>
      <c r="AK51" s="129"/>
      <c r="AL51" s="129"/>
      <c r="AM51" s="225"/>
      <c r="AN51" s="227"/>
      <c r="AO51" s="166">
        <f t="shared" si="11"/>
        <v>0</v>
      </c>
      <c r="AP51" s="129"/>
      <c r="AQ51" s="227"/>
      <c r="AR51" s="238"/>
      <c r="AS51" s="236"/>
      <c r="AT51" s="236"/>
      <c r="AU51" s="237"/>
      <c r="AV51" s="237"/>
      <c r="AW51" s="129"/>
      <c r="AX51" s="129"/>
      <c r="AY51" s="167"/>
      <c r="AZ51" s="168"/>
      <c r="BA51" s="169"/>
      <c r="BB51" s="143"/>
      <c r="BC51" s="143"/>
      <c r="BD51" s="143"/>
      <c r="BE51" s="143"/>
      <c r="BF51" s="143"/>
      <c r="BG51" s="143"/>
      <c r="BH51" s="176"/>
    </row>
    <row r="52" spans="1:60" s="159" customFormat="1" ht="64.5" customHeight="1" x14ac:dyDescent="0.2">
      <c r="A52" s="253"/>
      <c r="B52" s="253"/>
      <c r="C52" s="238"/>
      <c r="D52" s="237"/>
      <c r="E52" s="227"/>
      <c r="F52" s="239"/>
      <c r="G52" s="129"/>
      <c r="H52" s="129"/>
      <c r="I52" s="92"/>
      <c r="J52" s="239"/>
      <c r="K52" s="239"/>
      <c r="L52" s="239"/>
      <c r="M52" s="239"/>
      <c r="N52" s="253"/>
      <c r="O52" s="240"/>
      <c r="P52" s="253"/>
      <c r="Q52" s="240"/>
      <c r="R52" s="240"/>
      <c r="S52" s="127"/>
      <c r="T52" s="164">
        <f t="shared" si="17"/>
        <v>0</v>
      </c>
      <c r="U52" s="227"/>
      <c r="V52" s="227"/>
      <c r="W52" s="129"/>
      <c r="X52" s="239"/>
      <c r="Y52" s="225"/>
      <c r="Z52" s="165">
        <f t="shared" si="7"/>
        <v>0</v>
      </c>
      <c r="AA52" s="129"/>
      <c r="AB52" s="129"/>
      <c r="AC52" s="225"/>
      <c r="AD52" s="227"/>
      <c r="AE52" s="166">
        <f t="shared" si="8"/>
        <v>0</v>
      </c>
      <c r="AF52" s="129"/>
      <c r="AG52" s="129"/>
      <c r="AH52" s="225"/>
      <c r="AI52" s="227"/>
      <c r="AJ52" s="166">
        <f t="shared" si="9"/>
        <v>0</v>
      </c>
      <c r="AK52" s="129"/>
      <c r="AL52" s="129"/>
      <c r="AM52" s="225"/>
      <c r="AN52" s="227"/>
      <c r="AO52" s="166">
        <f t="shared" si="11"/>
        <v>0</v>
      </c>
      <c r="AP52" s="129"/>
      <c r="AQ52" s="227"/>
      <c r="AR52" s="238"/>
      <c r="AS52" s="236"/>
      <c r="AT52" s="236"/>
      <c r="AU52" s="237"/>
      <c r="AV52" s="237"/>
      <c r="AW52" s="129"/>
      <c r="AX52" s="129"/>
      <c r="AY52" s="167"/>
      <c r="AZ52" s="168"/>
      <c r="BA52" s="169"/>
      <c r="BB52" s="143"/>
      <c r="BC52" s="143"/>
      <c r="BD52" s="143"/>
      <c r="BE52" s="143"/>
      <c r="BF52" s="143"/>
      <c r="BG52" s="143"/>
      <c r="BH52" s="176"/>
    </row>
    <row r="53" spans="1:60" s="159" customFormat="1" ht="64.5" customHeight="1" x14ac:dyDescent="0.2">
      <c r="A53" s="253">
        <v>15</v>
      </c>
      <c r="B53" s="253"/>
      <c r="C53" s="238" t="e">
        <f t="shared" ref="C53" si="147">+VLOOKUP(B53,$A$224:$B$266,2,0)</f>
        <v>#N/A</v>
      </c>
      <c r="D53" s="237"/>
      <c r="E53" s="227" t="str">
        <f>IF(D53=$D$194,$E$194,IF(D53=$D$195,$E$195,IF(D53=$D$196,$E$196,IF(D53=$D$197,$E$197,IF(D53=$D$198,$E$198,IF(D53=$D$199,$E$199,IF(D53=$D$200,$E$200,IF(D53=$D$201,$E$201,IF(D53=$D$202,$E$202,IF(D53=$D$203,$E$203,IF(D53=VICERRECTORÍA_ACADÉMICA_,BF194,IF(D53=PLANEACIÓN_,BF196, IF(D53=_VICERRECTORÍA_INVESTIGACIONES_INNOVACIÓN_Y_EXTENSIÓN_,BF195,IF(D53=VICERRECTORÍA_ADMINISTRATIVA_FINANCIERA_,BF197,IF(D53=_VICERRECTORÍA_RESPONSABILIDAD_SOCIAL_Y_BIENESTAR_UNIVERSITARIO_,BF198," ")))))))))))))))</f>
        <v xml:space="preserve"> </v>
      </c>
      <c r="F53" s="239"/>
      <c r="G53" s="129"/>
      <c r="H53" s="129"/>
      <c r="I53" s="92"/>
      <c r="J53" s="239"/>
      <c r="K53" s="253"/>
      <c r="L53" s="239"/>
      <c r="M53" s="239"/>
      <c r="N53" s="253"/>
      <c r="O53" s="240">
        <f t="shared" ref="O53" si="148">IF(N53="ALTA",5,IF(N53="MEDIO ALTA",4,IF(N53="MEDIA",3,IF(N53="MEDIO BAJA",2,IF(N53="BAJA",1,0)))))</f>
        <v>0</v>
      </c>
      <c r="P53" s="253"/>
      <c r="Q53" s="240">
        <f t="shared" ref="Q53" si="149">IF(P53="ALTO",5,IF(P53="MEDIO ALTO",4,IF(P53="MEDIO",3,IF(P53="MEDIO BAJO",2,IF(P53="BAJO",1,0)))))</f>
        <v>0</v>
      </c>
      <c r="R53" s="240">
        <f t="shared" si="44"/>
        <v>0</v>
      </c>
      <c r="S53" s="127"/>
      <c r="T53" s="164">
        <f t="shared" si="17"/>
        <v>0</v>
      </c>
      <c r="U53" s="227" t="e">
        <f>ROUND(AVERAGEIF(T53:T55,"&gt;0"),0)</f>
        <v>#DIV/0!</v>
      </c>
      <c r="V53" s="227" t="e">
        <f>U53*0.6</f>
        <v>#DIV/0!</v>
      </c>
      <c r="W53" s="129"/>
      <c r="X53" s="239" t="e">
        <f>IF(S53="No_existen",5*$X$10,Y53*$X$10)</f>
        <v>#DIV/0!</v>
      </c>
      <c r="Y53" s="225" t="e">
        <f t="shared" ref="Y53" si="150">ROUND(AVERAGEIF(Z53:Z55,"&gt;0"),0)</f>
        <v>#DIV/0!</v>
      </c>
      <c r="Z53" s="165">
        <f t="shared" si="7"/>
        <v>0</v>
      </c>
      <c r="AA53" s="129"/>
      <c r="AB53" s="129"/>
      <c r="AC53" s="225" t="e">
        <f t="shared" ref="AC53" si="151">IF(S53="No_existen",5*$AC$10,AD53*$AC$10)</f>
        <v>#DIV/0!</v>
      </c>
      <c r="AD53" s="227" t="e">
        <f>ROUND(AVERAGEIF(AE53:AE55,"&gt;0"),0)</f>
        <v>#DIV/0!</v>
      </c>
      <c r="AE53" s="166">
        <f t="shared" si="8"/>
        <v>0</v>
      </c>
      <c r="AF53" s="129"/>
      <c r="AG53" s="129"/>
      <c r="AH53" s="225" t="e">
        <f>IF(S53="No_existen",5*$AH$10,AI53*$AH$10)</f>
        <v>#DIV/0!</v>
      </c>
      <c r="AI53" s="227" t="e">
        <f t="shared" ref="AI53" si="152">ROUND(AVERAGEIF(AJ53:AJ55,"&gt;0"),0)</f>
        <v>#DIV/0!</v>
      </c>
      <c r="AJ53" s="166">
        <f t="shared" si="9"/>
        <v>0</v>
      </c>
      <c r="AK53" s="129"/>
      <c r="AL53" s="129"/>
      <c r="AM53" s="225" t="e">
        <f t="shared" ref="AM53" si="153">IF(S53="No_existen",5*$AM$10,AN53*$AM$10)</f>
        <v>#DIV/0!</v>
      </c>
      <c r="AN53" s="227" t="e">
        <f t="shared" ref="AN53" si="154">ROUND(AVERAGEIF(AO53:AO55,"&gt;0"),0)</f>
        <v>#DIV/0!</v>
      </c>
      <c r="AO53" s="166">
        <f t="shared" si="11"/>
        <v>0</v>
      </c>
      <c r="AP53" s="129"/>
      <c r="AQ53" s="227" t="e">
        <f t="shared" ref="AQ53" si="155">ROUND(AVERAGE(U53,Y53,AD53,AI53,AN53),0)</f>
        <v>#DIV/0!</v>
      </c>
      <c r="AR53" s="238" t="e">
        <f t="shared" ref="AR53" si="156">IF(AQ53&lt;1.5,"FUERTE",IF(AND(AQ53&gt;=1.5,AQ53&lt;2.5),"ACEPTABLE",IF(AQ53&gt;=5,"INEXISTENTE","DÉBIL")))</f>
        <v>#DIV/0!</v>
      </c>
      <c r="AS53" s="236">
        <f t="shared" ref="AS53" si="157">IF(R53=0,0,ROUND((R53*AQ53),0))</f>
        <v>0</v>
      </c>
      <c r="AT53" s="236" t="str">
        <f t="shared" ref="AT53" si="158">IF(AS53&gt;=36,"GRAVE", IF(AS53&lt;=10, "LEVE", "MODERADO"))</f>
        <v>LEVE</v>
      </c>
      <c r="AU53" s="237"/>
      <c r="AV53" s="237"/>
      <c r="AW53" s="129"/>
      <c r="AX53" s="129"/>
      <c r="AY53" s="167"/>
      <c r="AZ53" s="168"/>
      <c r="BA53" s="169"/>
      <c r="BB53" s="148"/>
      <c r="BC53" s="148"/>
      <c r="BD53" s="148"/>
      <c r="BE53" s="148"/>
      <c r="BF53" s="148"/>
      <c r="BG53" s="148"/>
      <c r="BH53" s="176"/>
    </row>
    <row r="54" spans="1:60" s="159" customFormat="1" ht="64.5" customHeight="1" x14ac:dyDescent="0.2">
      <c r="A54" s="253"/>
      <c r="B54" s="253"/>
      <c r="C54" s="238"/>
      <c r="D54" s="237"/>
      <c r="E54" s="227"/>
      <c r="F54" s="239"/>
      <c r="G54" s="129"/>
      <c r="H54" s="129"/>
      <c r="I54" s="92"/>
      <c r="J54" s="239"/>
      <c r="K54" s="239"/>
      <c r="L54" s="239"/>
      <c r="M54" s="239"/>
      <c r="N54" s="253"/>
      <c r="O54" s="240"/>
      <c r="P54" s="253"/>
      <c r="Q54" s="240"/>
      <c r="R54" s="240"/>
      <c r="S54" s="127"/>
      <c r="T54" s="164">
        <f t="shared" si="17"/>
        <v>0</v>
      </c>
      <c r="U54" s="227"/>
      <c r="V54" s="227"/>
      <c r="W54" s="129"/>
      <c r="X54" s="239"/>
      <c r="Y54" s="225"/>
      <c r="Z54" s="165">
        <f t="shared" si="7"/>
        <v>0</v>
      </c>
      <c r="AA54" s="129"/>
      <c r="AB54" s="129"/>
      <c r="AC54" s="225"/>
      <c r="AD54" s="227"/>
      <c r="AE54" s="166">
        <f t="shared" si="8"/>
        <v>0</v>
      </c>
      <c r="AF54" s="129"/>
      <c r="AG54" s="129"/>
      <c r="AH54" s="225"/>
      <c r="AI54" s="227"/>
      <c r="AJ54" s="166">
        <f t="shared" si="9"/>
        <v>0</v>
      </c>
      <c r="AK54" s="129"/>
      <c r="AL54" s="129"/>
      <c r="AM54" s="225"/>
      <c r="AN54" s="227"/>
      <c r="AO54" s="166">
        <f t="shared" si="11"/>
        <v>0</v>
      </c>
      <c r="AP54" s="129"/>
      <c r="AQ54" s="227"/>
      <c r="AR54" s="238"/>
      <c r="AS54" s="236"/>
      <c r="AT54" s="236"/>
      <c r="AU54" s="237"/>
      <c r="AV54" s="237"/>
      <c r="AW54" s="129"/>
      <c r="AX54" s="129"/>
      <c r="AY54" s="167"/>
      <c r="AZ54" s="168"/>
      <c r="BA54" s="169"/>
      <c r="BB54" s="143"/>
      <c r="BC54" s="143"/>
      <c r="BD54" s="143"/>
      <c r="BE54" s="143"/>
      <c r="BF54" s="143"/>
      <c r="BG54" s="143"/>
      <c r="BH54" s="176"/>
    </row>
    <row r="55" spans="1:60" s="159" customFormat="1" ht="64.5" customHeight="1" x14ac:dyDescent="0.2">
      <c r="A55" s="253"/>
      <c r="B55" s="253"/>
      <c r="C55" s="238"/>
      <c r="D55" s="237"/>
      <c r="E55" s="227"/>
      <c r="F55" s="239"/>
      <c r="G55" s="129"/>
      <c r="H55" s="129"/>
      <c r="I55" s="92"/>
      <c r="J55" s="239"/>
      <c r="K55" s="239"/>
      <c r="L55" s="239"/>
      <c r="M55" s="239"/>
      <c r="N55" s="253"/>
      <c r="O55" s="240"/>
      <c r="P55" s="253"/>
      <c r="Q55" s="240"/>
      <c r="R55" s="240"/>
      <c r="S55" s="127"/>
      <c r="T55" s="164">
        <f t="shared" si="17"/>
        <v>0</v>
      </c>
      <c r="U55" s="227"/>
      <c r="V55" s="227"/>
      <c r="W55" s="129"/>
      <c r="X55" s="239"/>
      <c r="Y55" s="225"/>
      <c r="Z55" s="165">
        <f t="shared" si="7"/>
        <v>0</v>
      </c>
      <c r="AA55" s="129"/>
      <c r="AB55" s="129"/>
      <c r="AC55" s="225"/>
      <c r="AD55" s="227"/>
      <c r="AE55" s="166">
        <f t="shared" si="8"/>
        <v>0</v>
      </c>
      <c r="AF55" s="129"/>
      <c r="AG55" s="129"/>
      <c r="AH55" s="225"/>
      <c r="AI55" s="227"/>
      <c r="AJ55" s="166">
        <f t="shared" si="9"/>
        <v>0</v>
      </c>
      <c r="AK55" s="129"/>
      <c r="AL55" s="129"/>
      <c r="AM55" s="225"/>
      <c r="AN55" s="227"/>
      <c r="AO55" s="166">
        <f t="shared" si="11"/>
        <v>0</v>
      </c>
      <c r="AP55" s="129"/>
      <c r="AQ55" s="227"/>
      <c r="AR55" s="238"/>
      <c r="AS55" s="236"/>
      <c r="AT55" s="236"/>
      <c r="AU55" s="237"/>
      <c r="AV55" s="237"/>
      <c r="AW55" s="129"/>
      <c r="AX55" s="129"/>
      <c r="AY55" s="167"/>
      <c r="AZ55" s="168"/>
      <c r="BA55" s="169"/>
      <c r="BB55" s="148"/>
      <c r="BC55" s="148"/>
      <c r="BD55" s="148"/>
      <c r="BE55" s="148"/>
      <c r="BF55" s="148"/>
      <c r="BG55" s="148"/>
      <c r="BH55" s="176"/>
    </row>
    <row r="56" spans="1:60" s="159" customFormat="1" ht="64.5" customHeight="1" x14ac:dyDescent="0.2">
      <c r="A56" s="253">
        <v>16</v>
      </c>
      <c r="B56" s="253"/>
      <c r="C56" s="238" t="e">
        <f t="shared" ref="C56" si="159">+VLOOKUP(B56,$A$224:$B$266,2,0)</f>
        <v>#N/A</v>
      </c>
      <c r="D56" s="237"/>
      <c r="E56" s="227" t="str">
        <f>IF(D56=$D$194,$E$194,IF(D56=$D$195,$E$195,IF(D56=$D$196,$E$196,IF(D56=$D$197,$E$197,IF(D56=$D$198,$E$198,IF(D56=$D$199,$E$199,IF(D56=$D$200,$E$200,IF(D56=$D$201,$E$201,IF(D56=$D$202,$E$202,IF(D56=$D$203,$E$203,IF(D56=VICERRECTORÍA_ACADÉMICA_,BF194,IF(D56=PLANEACIÓN_,BF196, IF(D56=_VICERRECTORÍA_INVESTIGACIONES_INNOVACIÓN_Y_EXTENSIÓN_,BF195,IF(D56=VICERRECTORÍA_ADMINISTRATIVA_FINANCIERA_,BF197,IF(D56=_VICERRECTORÍA_RESPONSABILIDAD_SOCIAL_Y_BIENESTAR_UNIVERSITARIO_,BF198," ")))))))))))))))</f>
        <v xml:space="preserve"> </v>
      </c>
      <c r="F56" s="239"/>
      <c r="G56" s="129"/>
      <c r="H56" s="129"/>
      <c r="I56" s="92"/>
      <c r="J56" s="239"/>
      <c r="K56" s="253"/>
      <c r="L56" s="239"/>
      <c r="M56" s="239"/>
      <c r="N56" s="253"/>
      <c r="O56" s="240">
        <f t="shared" ref="O56" si="160">IF(N56="ALTA",5,IF(N56="MEDIO ALTA",4,IF(N56="MEDIA",3,IF(N56="MEDIO BAJA",2,IF(N56="BAJA",1,0)))))</f>
        <v>0</v>
      </c>
      <c r="P56" s="253"/>
      <c r="Q56" s="240">
        <f t="shared" ref="Q56" si="161">IF(P56="ALTO",5,IF(P56="MEDIO ALTO",4,IF(P56="MEDIO",3,IF(P56="MEDIO BAJO",2,IF(P56="BAJO",1,0)))))</f>
        <v>0</v>
      </c>
      <c r="R56" s="240">
        <f t="shared" si="44"/>
        <v>0</v>
      </c>
      <c r="S56" s="127"/>
      <c r="T56" s="164">
        <f t="shared" si="17"/>
        <v>0</v>
      </c>
      <c r="U56" s="227" t="e">
        <f>ROUND(AVERAGEIF(T56:T58,"&gt;0"),0)</f>
        <v>#DIV/0!</v>
      </c>
      <c r="V56" s="227" t="e">
        <f>U56*0.6</f>
        <v>#DIV/0!</v>
      </c>
      <c r="W56" s="129"/>
      <c r="X56" s="239" t="e">
        <f t="shared" ref="X56" si="162">IF(S56="No_existen",5*$X$10,Y56*$X$10)</f>
        <v>#DIV/0!</v>
      </c>
      <c r="Y56" s="225" t="e">
        <f>ROUND(AVERAGEIF(Z56:Z58,"&gt;0"),0)</f>
        <v>#DIV/0!</v>
      </c>
      <c r="Z56" s="165">
        <f t="shared" si="7"/>
        <v>0</v>
      </c>
      <c r="AA56" s="129"/>
      <c r="AB56" s="129"/>
      <c r="AC56" s="225" t="e">
        <f t="shared" ref="AC56" si="163">IF(S56="No_existen",5*$AC$10,AD56*$AC$10)</f>
        <v>#DIV/0!</v>
      </c>
      <c r="AD56" s="227" t="e">
        <f t="shared" ref="AD56" si="164">ROUND(AVERAGEIF(AE56:AE58,"&gt;0"),0)</f>
        <v>#DIV/0!</v>
      </c>
      <c r="AE56" s="166">
        <f t="shared" si="8"/>
        <v>0</v>
      </c>
      <c r="AF56" s="129"/>
      <c r="AG56" s="129"/>
      <c r="AH56" s="225" t="e">
        <f t="shared" ref="AH56" si="165">IF(S56="No_existen",5*$AH$10,AI56*$AH$10)</f>
        <v>#DIV/0!</v>
      </c>
      <c r="AI56" s="227" t="e">
        <f t="shared" ref="AI56" si="166">ROUND(AVERAGEIF(AJ56:AJ58,"&gt;0"),0)</f>
        <v>#DIV/0!</v>
      </c>
      <c r="AJ56" s="166">
        <f t="shared" si="9"/>
        <v>0</v>
      </c>
      <c r="AK56" s="129"/>
      <c r="AL56" s="129"/>
      <c r="AM56" s="225" t="e">
        <f t="shared" ref="AM56" si="167">IF(S56="No_existen",5*$AM$10,AN56*$AM$10)</f>
        <v>#DIV/0!</v>
      </c>
      <c r="AN56" s="227" t="e">
        <f t="shared" ref="AN56" si="168">ROUND(AVERAGEIF(AO56:AO58,"&gt;0"),0)</f>
        <v>#DIV/0!</v>
      </c>
      <c r="AO56" s="166">
        <f t="shared" si="11"/>
        <v>0</v>
      </c>
      <c r="AP56" s="129"/>
      <c r="AQ56" s="227" t="e">
        <f t="shared" ref="AQ56" si="169">ROUND(AVERAGE(U56,Y56,AD56,AI56,AN56),0)</f>
        <v>#DIV/0!</v>
      </c>
      <c r="AR56" s="238" t="e">
        <f t="shared" ref="AR56" si="170">IF(AQ56&lt;1.5,"FUERTE",IF(AND(AQ56&gt;=1.5,AQ56&lt;2.5),"ACEPTABLE",IF(AQ56&gt;=5,"INEXISTENTE","DÉBIL")))</f>
        <v>#DIV/0!</v>
      </c>
      <c r="AS56" s="236">
        <f t="shared" ref="AS56" si="171">IF(R56=0,0,ROUND((R56*AQ56),0))</f>
        <v>0</v>
      </c>
      <c r="AT56" s="236" t="str">
        <f t="shared" ref="AT56" si="172">IF(AS56&gt;=36,"GRAVE", IF(AS56&lt;=10, "LEVE", "MODERADO"))</f>
        <v>LEVE</v>
      </c>
      <c r="AU56" s="237"/>
      <c r="AV56" s="237"/>
      <c r="AW56" s="129"/>
      <c r="AX56" s="129"/>
      <c r="AY56" s="167"/>
      <c r="AZ56" s="168"/>
      <c r="BA56" s="169"/>
      <c r="BB56" s="143"/>
      <c r="BC56" s="143"/>
      <c r="BD56" s="143"/>
      <c r="BE56" s="143"/>
      <c r="BF56" s="143"/>
      <c r="BG56" s="143"/>
      <c r="BH56" s="176"/>
    </row>
    <row r="57" spans="1:60" s="159" customFormat="1" ht="64.5" customHeight="1" x14ac:dyDescent="0.2">
      <c r="A57" s="253"/>
      <c r="B57" s="253"/>
      <c r="C57" s="238"/>
      <c r="D57" s="237"/>
      <c r="E57" s="227"/>
      <c r="F57" s="239"/>
      <c r="G57" s="129"/>
      <c r="H57" s="129"/>
      <c r="I57" s="92"/>
      <c r="J57" s="239"/>
      <c r="K57" s="239"/>
      <c r="L57" s="239"/>
      <c r="M57" s="239"/>
      <c r="N57" s="253"/>
      <c r="O57" s="240"/>
      <c r="P57" s="253"/>
      <c r="Q57" s="240"/>
      <c r="R57" s="240"/>
      <c r="S57" s="127"/>
      <c r="T57" s="164">
        <f t="shared" si="17"/>
        <v>0</v>
      </c>
      <c r="U57" s="227"/>
      <c r="V57" s="227"/>
      <c r="W57" s="129"/>
      <c r="X57" s="239"/>
      <c r="Y57" s="225"/>
      <c r="Z57" s="165">
        <f t="shared" si="7"/>
        <v>0</v>
      </c>
      <c r="AA57" s="129"/>
      <c r="AB57" s="129"/>
      <c r="AC57" s="225"/>
      <c r="AD57" s="227"/>
      <c r="AE57" s="166">
        <f t="shared" si="8"/>
        <v>0</v>
      </c>
      <c r="AF57" s="129"/>
      <c r="AG57" s="129"/>
      <c r="AH57" s="225"/>
      <c r="AI57" s="227"/>
      <c r="AJ57" s="166">
        <f t="shared" si="9"/>
        <v>0</v>
      </c>
      <c r="AK57" s="129"/>
      <c r="AL57" s="129"/>
      <c r="AM57" s="225"/>
      <c r="AN57" s="227"/>
      <c r="AO57" s="166">
        <f t="shared" si="11"/>
        <v>0</v>
      </c>
      <c r="AP57" s="129"/>
      <c r="AQ57" s="227"/>
      <c r="AR57" s="238"/>
      <c r="AS57" s="236"/>
      <c r="AT57" s="236"/>
      <c r="AU57" s="237"/>
      <c r="AV57" s="237"/>
      <c r="AW57" s="129"/>
      <c r="AX57" s="129"/>
      <c r="AY57" s="167"/>
      <c r="AZ57" s="168"/>
      <c r="BA57" s="169"/>
      <c r="BB57" s="143"/>
      <c r="BC57" s="143"/>
      <c r="BD57" s="143"/>
      <c r="BE57" s="143"/>
      <c r="BF57" s="143"/>
      <c r="BG57" s="143"/>
      <c r="BH57" s="176"/>
    </row>
    <row r="58" spans="1:60" s="159" customFormat="1" ht="64.5" customHeight="1" x14ac:dyDescent="0.2">
      <c r="A58" s="253"/>
      <c r="B58" s="253"/>
      <c r="C58" s="238"/>
      <c r="D58" s="237"/>
      <c r="E58" s="227"/>
      <c r="F58" s="239"/>
      <c r="G58" s="129"/>
      <c r="H58" s="129"/>
      <c r="I58" s="92"/>
      <c r="J58" s="239"/>
      <c r="K58" s="239"/>
      <c r="L58" s="239"/>
      <c r="M58" s="239"/>
      <c r="N58" s="253"/>
      <c r="O58" s="240"/>
      <c r="P58" s="253"/>
      <c r="Q58" s="240"/>
      <c r="R58" s="240"/>
      <c r="S58" s="127"/>
      <c r="T58" s="164">
        <f t="shared" si="17"/>
        <v>0</v>
      </c>
      <c r="U58" s="227"/>
      <c r="V58" s="227"/>
      <c r="W58" s="129"/>
      <c r="X58" s="239"/>
      <c r="Y58" s="225"/>
      <c r="Z58" s="165">
        <f t="shared" si="7"/>
        <v>0</v>
      </c>
      <c r="AA58" s="129"/>
      <c r="AB58" s="129"/>
      <c r="AC58" s="225"/>
      <c r="AD58" s="227"/>
      <c r="AE58" s="166">
        <f t="shared" si="8"/>
        <v>0</v>
      </c>
      <c r="AF58" s="129"/>
      <c r="AG58" s="129"/>
      <c r="AH58" s="225"/>
      <c r="AI58" s="227"/>
      <c r="AJ58" s="166">
        <f t="shared" si="9"/>
        <v>0</v>
      </c>
      <c r="AK58" s="129"/>
      <c r="AL58" s="129"/>
      <c r="AM58" s="225"/>
      <c r="AN58" s="227"/>
      <c r="AO58" s="166">
        <f t="shared" si="11"/>
        <v>0</v>
      </c>
      <c r="AP58" s="129"/>
      <c r="AQ58" s="227"/>
      <c r="AR58" s="238"/>
      <c r="AS58" s="236"/>
      <c r="AT58" s="236"/>
      <c r="AU58" s="237"/>
      <c r="AV58" s="237"/>
      <c r="AW58" s="129"/>
      <c r="AX58" s="129"/>
      <c r="AY58" s="167"/>
      <c r="AZ58" s="168"/>
      <c r="BA58" s="169"/>
      <c r="BB58" s="148"/>
      <c r="BC58" s="148"/>
      <c r="BD58" s="148"/>
      <c r="BE58" s="148"/>
      <c r="BF58" s="148"/>
      <c r="BG58" s="148"/>
      <c r="BH58" s="176"/>
    </row>
    <row r="59" spans="1:60" s="159" customFormat="1" ht="64.5" customHeight="1" x14ac:dyDescent="0.2">
      <c r="A59" s="253">
        <v>17</v>
      </c>
      <c r="B59" s="253"/>
      <c r="C59" s="238" t="e">
        <f t="shared" ref="C59" si="173">+VLOOKUP(B59,$A$224:$B$266,2,0)</f>
        <v>#N/A</v>
      </c>
      <c r="D59" s="237"/>
      <c r="E59" s="227" t="str">
        <f>IF(D59=$D$194,$E$194,IF(D59=$D$195,$E$195,IF(D59=$D$196,$E$196,IF(D59=$D$197,$E$197,IF(D59=$D$198,$E$198,IF(D59=$D$199,$E$199,IF(D59=$D$200,$E$200,IF(D59=$D$201,$E$201,IF(D59=$D$202,$E$202,IF(D59=$D$203,$E$203,IF(D59=VICERRECTORÍA_ACADÉMICA_,BF194,IF(D59=PLANEACIÓN_,BF196, IF(D59=_VICERRECTORÍA_INVESTIGACIONES_INNOVACIÓN_Y_EXTENSIÓN_,BF195,IF(D59=VICERRECTORÍA_ADMINISTRATIVA_FINANCIERA_,BF197,IF(D59=_VICERRECTORÍA_RESPONSABILIDAD_SOCIAL_Y_BIENESTAR_UNIVERSITARIO_,BF198," ")))))))))))))))</f>
        <v xml:space="preserve"> </v>
      </c>
      <c r="F59" s="239"/>
      <c r="G59" s="129"/>
      <c r="H59" s="129"/>
      <c r="I59" s="92"/>
      <c r="J59" s="239"/>
      <c r="K59" s="253"/>
      <c r="L59" s="239"/>
      <c r="M59" s="239"/>
      <c r="N59" s="253"/>
      <c r="O59" s="240">
        <f t="shared" ref="O59" si="174">IF(N59="ALTA",5,IF(N59="MEDIO ALTA",4,IF(N59="MEDIA",3,IF(N59="MEDIO BAJA",2,IF(N59="BAJA",1,0)))))</f>
        <v>0</v>
      </c>
      <c r="P59" s="253"/>
      <c r="Q59" s="240">
        <f t="shared" ref="Q59" si="175">IF(P59="ALTO",5,IF(P59="MEDIO ALTO",4,IF(P59="MEDIO",3,IF(P59="MEDIO BAJO",2,IF(P59="BAJO",1,0)))))</f>
        <v>0</v>
      </c>
      <c r="R59" s="240">
        <f t="shared" si="44"/>
        <v>0</v>
      </c>
      <c r="S59" s="127"/>
      <c r="T59" s="164">
        <f t="shared" si="17"/>
        <v>0</v>
      </c>
      <c r="U59" s="227" t="e">
        <f>ROUND(AVERAGEIF(T59:T61,"&gt;0"),0)</f>
        <v>#DIV/0!</v>
      </c>
      <c r="V59" s="227" t="e">
        <f>U59*0.6</f>
        <v>#DIV/0!</v>
      </c>
      <c r="W59" s="129"/>
      <c r="X59" s="239" t="e">
        <f t="shared" ref="X59" si="176">IF(S59="No_existen",5*$X$10,Y59*$X$10)</f>
        <v>#DIV/0!</v>
      </c>
      <c r="Y59" s="225" t="e">
        <f t="shared" ref="Y59" si="177">ROUND(AVERAGEIF(Z59:Z61,"&gt;0"),0)</f>
        <v>#DIV/0!</v>
      </c>
      <c r="Z59" s="165">
        <f t="shared" si="7"/>
        <v>0</v>
      </c>
      <c r="AA59" s="129"/>
      <c r="AB59" s="129"/>
      <c r="AC59" s="225" t="e">
        <f t="shared" ref="AC59" si="178">IF(S59="No_existen",5*$AC$10,AD59*$AC$10)</f>
        <v>#DIV/0!</v>
      </c>
      <c r="AD59" s="227" t="e">
        <f>ROUND(AVERAGEIF(AE59:AE61,"&gt;0"),0)</f>
        <v>#DIV/0!</v>
      </c>
      <c r="AE59" s="166">
        <f t="shared" si="8"/>
        <v>0</v>
      </c>
      <c r="AF59" s="129"/>
      <c r="AG59" s="129"/>
      <c r="AH59" s="225" t="e">
        <f t="shared" ref="AH59" si="179">IF(S59="No_existen",5*$AH$10,AI59*$AH$10)</f>
        <v>#DIV/0!</v>
      </c>
      <c r="AI59" s="227" t="e">
        <f t="shared" ref="AI59" si="180">ROUND(AVERAGEIF(AJ59:AJ61,"&gt;0"),0)</f>
        <v>#DIV/0!</v>
      </c>
      <c r="AJ59" s="166">
        <f t="shared" si="9"/>
        <v>0</v>
      </c>
      <c r="AK59" s="129"/>
      <c r="AL59" s="129"/>
      <c r="AM59" s="225" t="e">
        <f t="shared" ref="AM59" si="181">IF(S59="No_existen",5*$AM$10,AN59*$AM$10)</f>
        <v>#DIV/0!</v>
      </c>
      <c r="AN59" s="227" t="e">
        <f t="shared" ref="AN59" si="182">ROUND(AVERAGEIF(AO59:AO61,"&gt;0"),0)</f>
        <v>#DIV/0!</v>
      </c>
      <c r="AO59" s="166">
        <f t="shared" si="11"/>
        <v>0</v>
      </c>
      <c r="AP59" s="129"/>
      <c r="AQ59" s="227" t="e">
        <f t="shared" ref="AQ59" si="183">ROUND(AVERAGE(U59,Y59,AD59,AI59,AN59),0)</f>
        <v>#DIV/0!</v>
      </c>
      <c r="AR59" s="238" t="e">
        <f t="shared" ref="AR59" si="184">IF(AQ59&lt;1.5,"FUERTE",IF(AND(AQ59&gt;=1.5,AQ59&lt;2.5),"ACEPTABLE",IF(AQ59&gt;=5,"INEXISTENTE","DÉBIL")))</f>
        <v>#DIV/0!</v>
      </c>
      <c r="AS59" s="236">
        <f t="shared" ref="AS59" si="185">IF(R59=0,0,ROUND((R59*AQ59),0))</f>
        <v>0</v>
      </c>
      <c r="AT59" s="236" t="str">
        <f t="shared" ref="AT59" si="186">IF(AS59&gt;=36,"GRAVE", IF(AS59&lt;=10, "LEVE", "MODERADO"))</f>
        <v>LEVE</v>
      </c>
      <c r="AU59" s="237"/>
      <c r="AV59" s="237"/>
      <c r="AW59" s="129"/>
      <c r="AX59" s="129"/>
      <c r="AY59" s="167"/>
      <c r="AZ59" s="168"/>
      <c r="BA59" s="169"/>
      <c r="BB59" s="143"/>
      <c r="BC59" s="143"/>
      <c r="BD59" s="143"/>
      <c r="BE59" s="143"/>
      <c r="BF59" s="143"/>
      <c r="BG59" s="143"/>
      <c r="BH59" s="176"/>
    </row>
    <row r="60" spans="1:60" s="159" customFormat="1" ht="64.5" customHeight="1" x14ac:dyDescent="0.2">
      <c r="A60" s="253"/>
      <c r="B60" s="253"/>
      <c r="C60" s="238"/>
      <c r="D60" s="237"/>
      <c r="E60" s="227"/>
      <c r="F60" s="239"/>
      <c r="G60" s="129"/>
      <c r="H60" s="129"/>
      <c r="I60" s="92"/>
      <c r="J60" s="239"/>
      <c r="K60" s="239"/>
      <c r="L60" s="239"/>
      <c r="M60" s="239"/>
      <c r="N60" s="253"/>
      <c r="O60" s="240"/>
      <c r="P60" s="253"/>
      <c r="Q60" s="240"/>
      <c r="R60" s="240"/>
      <c r="S60" s="127"/>
      <c r="T60" s="164">
        <f t="shared" si="17"/>
        <v>0</v>
      </c>
      <c r="U60" s="227"/>
      <c r="V60" s="227"/>
      <c r="W60" s="129"/>
      <c r="X60" s="239"/>
      <c r="Y60" s="225"/>
      <c r="Z60" s="165">
        <f t="shared" si="7"/>
        <v>0</v>
      </c>
      <c r="AA60" s="129"/>
      <c r="AB60" s="129"/>
      <c r="AC60" s="225"/>
      <c r="AD60" s="227"/>
      <c r="AE60" s="166">
        <f t="shared" si="8"/>
        <v>0</v>
      </c>
      <c r="AF60" s="129"/>
      <c r="AG60" s="129"/>
      <c r="AH60" s="225"/>
      <c r="AI60" s="227"/>
      <c r="AJ60" s="166">
        <f t="shared" si="9"/>
        <v>0</v>
      </c>
      <c r="AK60" s="129"/>
      <c r="AL60" s="129"/>
      <c r="AM60" s="225"/>
      <c r="AN60" s="227"/>
      <c r="AO60" s="166">
        <f t="shared" si="11"/>
        <v>0</v>
      </c>
      <c r="AP60" s="129"/>
      <c r="AQ60" s="227"/>
      <c r="AR60" s="238"/>
      <c r="AS60" s="236"/>
      <c r="AT60" s="236"/>
      <c r="AU60" s="237"/>
      <c r="AV60" s="237"/>
      <c r="AW60" s="129"/>
      <c r="AX60" s="129"/>
      <c r="AY60" s="167"/>
      <c r="AZ60" s="168"/>
      <c r="BA60" s="169"/>
      <c r="BB60" s="143"/>
      <c r="BC60" s="143"/>
      <c r="BD60" s="143"/>
      <c r="BE60" s="143"/>
      <c r="BF60" s="143"/>
      <c r="BG60" s="143"/>
      <c r="BH60" s="176"/>
    </row>
    <row r="61" spans="1:60" s="159" customFormat="1" ht="64.5" customHeight="1" x14ac:dyDescent="0.2">
      <c r="A61" s="253"/>
      <c r="B61" s="253"/>
      <c r="C61" s="238"/>
      <c r="D61" s="237"/>
      <c r="E61" s="227"/>
      <c r="F61" s="239"/>
      <c r="G61" s="129"/>
      <c r="H61" s="129"/>
      <c r="I61" s="92"/>
      <c r="J61" s="239"/>
      <c r="K61" s="239"/>
      <c r="L61" s="239"/>
      <c r="M61" s="239"/>
      <c r="N61" s="253"/>
      <c r="O61" s="240"/>
      <c r="P61" s="253"/>
      <c r="Q61" s="240"/>
      <c r="R61" s="240"/>
      <c r="S61" s="127"/>
      <c r="T61" s="164">
        <f t="shared" si="17"/>
        <v>0</v>
      </c>
      <c r="U61" s="227"/>
      <c r="V61" s="227"/>
      <c r="W61" s="129"/>
      <c r="X61" s="239"/>
      <c r="Y61" s="225"/>
      <c r="Z61" s="165">
        <f t="shared" si="7"/>
        <v>0</v>
      </c>
      <c r="AA61" s="129"/>
      <c r="AB61" s="129"/>
      <c r="AC61" s="225"/>
      <c r="AD61" s="227"/>
      <c r="AE61" s="166">
        <f t="shared" si="8"/>
        <v>0</v>
      </c>
      <c r="AF61" s="129"/>
      <c r="AG61" s="129"/>
      <c r="AH61" s="225"/>
      <c r="AI61" s="227"/>
      <c r="AJ61" s="166">
        <f t="shared" si="9"/>
        <v>0</v>
      </c>
      <c r="AK61" s="129"/>
      <c r="AL61" s="129"/>
      <c r="AM61" s="225"/>
      <c r="AN61" s="227"/>
      <c r="AO61" s="166">
        <f t="shared" si="11"/>
        <v>0</v>
      </c>
      <c r="AP61" s="129"/>
      <c r="AQ61" s="227"/>
      <c r="AR61" s="238"/>
      <c r="AS61" s="236"/>
      <c r="AT61" s="236"/>
      <c r="AU61" s="237"/>
      <c r="AV61" s="237"/>
      <c r="AW61" s="129"/>
      <c r="AX61" s="129"/>
      <c r="AY61" s="167"/>
      <c r="AZ61" s="168"/>
      <c r="BA61" s="169"/>
      <c r="BB61" s="148"/>
      <c r="BC61" s="148"/>
      <c r="BD61" s="148"/>
      <c r="BE61" s="148"/>
      <c r="BF61" s="148"/>
      <c r="BG61" s="148"/>
      <c r="BH61" s="176"/>
    </row>
    <row r="62" spans="1:60" s="159" customFormat="1" ht="64.5" customHeight="1" x14ac:dyDescent="0.2">
      <c r="A62" s="253">
        <v>18</v>
      </c>
      <c r="B62" s="253"/>
      <c r="C62" s="238" t="e">
        <f t="shared" ref="C62" si="187">+VLOOKUP(B62,$A$224:$B$266,2,0)</f>
        <v>#N/A</v>
      </c>
      <c r="D62" s="237"/>
      <c r="E62" s="227" t="str">
        <f>IF(D62=$D$194,$E$194,IF(D62=$D$195,$E$195,IF(D62=$D$196,$E$196,IF(D62=$D$197,$E$197,IF(D62=$D$198,$E$198,IF(D62=$D$199,$E$199,IF(D62=$D$200,$E$200,IF(D62=$D$201,$E$201,IF(D62=$D$202,$E$202,IF(D62=$D$203,$E$203,IF(D62=VICERRECTORÍA_ACADÉMICA_,BF194,IF(D62=PLANEACIÓN_,BF196, IF(D62=_VICERRECTORÍA_INVESTIGACIONES_INNOVACIÓN_Y_EXTENSIÓN_,BF195,IF(D62=VICERRECTORÍA_ADMINISTRATIVA_FINANCIERA_,BF197,IF(D62=_VICERRECTORÍA_RESPONSABILIDAD_SOCIAL_Y_BIENESTAR_UNIVERSITARIO_,BF198," ")))))))))))))))</f>
        <v xml:space="preserve"> </v>
      </c>
      <c r="F62" s="239"/>
      <c r="G62" s="129"/>
      <c r="H62" s="129"/>
      <c r="I62" s="92"/>
      <c r="J62" s="239"/>
      <c r="K62" s="253"/>
      <c r="L62" s="239"/>
      <c r="M62" s="239"/>
      <c r="N62" s="253"/>
      <c r="O62" s="240">
        <f t="shared" ref="O62" si="188">IF(N62="ALTA",5,IF(N62="MEDIO ALTA",4,IF(N62="MEDIA",3,IF(N62="MEDIO BAJA",2,IF(N62="BAJA",1,0)))))</f>
        <v>0</v>
      </c>
      <c r="P62" s="253"/>
      <c r="Q62" s="240">
        <f t="shared" ref="Q62" si="189">IF(P62="ALTO",5,IF(P62="MEDIO ALTO",4,IF(P62="MEDIO",3,IF(P62="MEDIO BAJO",2,IF(P62="BAJO",1,0)))))</f>
        <v>0</v>
      </c>
      <c r="R62" s="240">
        <f t="shared" si="44"/>
        <v>0</v>
      </c>
      <c r="S62" s="127"/>
      <c r="T62" s="164">
        <f t="shared" si="17"/>
        <v>0</v>
      </c>
      <c r="U62" s="227" t="e">
        <f>ROUND(AVERAGEIF(T62:T64,"&gt;0"),0)</f>
        <v>#DIV/0!</v>
      </c>
      <c r="V62" s="227" t="e">
        <f>U62*0.6</f>
        <v>#DIV/0!</v>
      </c>
      <c r="W62" s="129"/>
      <c r="X62" s="239" t="e">
        <f>IF(S62="No_existen",5*$X$10,Y62*$X$10)</f>
        <v>#DIV/0!</v>
      </c>
      <c r="Y62" s="225" t="e">
        <f>ROUND(AVERAGEIF(Z62:Z64,"&gt;0"),0)</f>
        <v>#DIV/0!</v>
      </c>
      <c r="Z62" s="165">
        <f t="shared" si="7"/>
        <v>0</v>
      </c>
      <c r="AA62" s="129"/>
      <c r="AB62" s="129"/>
      <c r="AC62" s="225" t="e">
        <f>IF(S62="No_existen",5*$AC$10,AD62*$AC$10)</f>
        <v>#DIV/0!</v>
      </c>
      <c r="AD62" s="227" t="e">
        <f t="shared" ref="AD62" si="190">ROUND(AVERAGEIF(AE62:AE64,"&gt;0"),0)</f>
        <v>#DIV/0!</v>
      </c>
      <c r="AE62" s="166">
        <f t="shared" si="8"/>
        <v>0</v>
      </c>
      <c r="AF62" s="129"/>
      <c r="AG62" s="129"/>
      <c r="AH62" s="225" t="e">
        <f>IF(S62="No_existen",5*$AH$10,AI62*$AH$10)</f>
        <v>#DIV/0!</v>
      </c>
      <c r="AI62" s="227" t="e">
        <f>ROUND(AVERAGEIF(AJ62:AJ64,"&gt;0"),0)</f>
        <v>#DIV/0!</v>
      </c>
      <c r="AJ62" s="166">
        <f t="shared" si="9"/>
        <v>0</v>
      </c>
      <c r="AK62" s="129"/>
      <c r="AL62" s="129"/>
      <c r="AM62" s="225" t="e">
        <f t="shared" ref="AM62" si="191">IF(S62="No_existen",5*$AM$10,AN62*$AM$10)</f>
        <v>#DIV/0!</v>
      </c>
      <c r="AN62" s="227" t="e">
        <f t="shared" ref="AN62" si="192">ROUND(AVERAGEIF(AO62:AO64,"&gt;0"),0)</f>
        <v>#DIV/0!</v>
      </c>
      <c r="AO62" s="166">
        <f t="shared" si="11"/>
        <v>0</v>
      </c>
      <c r="AP62" s="129"/>
      <c r="AQ62" s="227" t="e">
        <f t="shared" ref="AQ62" si="193">ROUND(AVERAGE(U62,Y62,AD62,AI62,AN62),0)</f>
        <v>#DIV/0!</v>
      </c>
      <c r="AR62" s="238" t="e">
        <f t="shared" ref="AR62" si="194">IF(AQ62&lt;1.5,"FUERTE",IF(AND(AQ62&gt;=1.5,AQ62&lt;2.5),"ACEPTABLE",IF(AQ62&gt;=5,"INEXISTENTE","DÉBIL")))</f>
        <v>#DIV/0!</v>
      </c>
      <c r="AS62" s="236">
        <f t="shared" ref="AS62" si="195">IF(R62=0,0,ROUND((R62*AQ62),0))</f>
        <v>0</v>
      </c>
      <c r="AT62" s="236" t="str">
        <f t="shared" ref="AT62" si="196">IF(AS62&gt;=36,"GRAVE", IF(AS62&lt;=10, "LEVE", "MODERADO"))</f>
        <v>LEVE</v>
      </c>
      <c r="AU62" s="237"/>
      <c r="AV62" s="237"/>
      <c r="AW62" s="129"/>
      <c r="AX62" s="129"/>
      <c r="AY62" s="167"/>
      <c r="AZ62" s="168"/>
      <c r="BA62" s="169"/>
      <c r="BB62" s="143"/>
      <c r="BC62" s="143"/>
      <c r="BD62" s="143"/>
      <c r="BE62" s="143"/>
      <c r="BF62" s="143"/>
      <c r="BG62" s="143"/>
      <c r="BH62" s="176"/>
    </row>
    <row r="63" spans="1:60" s="159" customFormat="1" ht="64.5" customHeight="1" x14ac:dyDescent="0.2">
      <c r="A63" s="253"/>
      <c r="B63" s="253"/>
      <c r="C63" s="238"/>
      <c r="D63" s="237"/>
      <c r="E63" s="227"/>
      <c r="F63" s="239"/>
      <c r="G63" s="129"/>
      <c r="H63" s="129"/>
      <c r="I63" s="92"/>
      <c r="J63" s="239"/>
      <c r="K63" s="239"/>
      <c r="L63" s="239"/>
      <c r="M63" s="239"/>
      <c r="N63" s="253"/>
      <c r="O63" s="240"/>
      <c r="P63" s="253"/>
      <c r="Q63" s="240"/>
      <c r="R63" s="240"/>
      <c r="S63" s="127"/>
      <c r="T63" s="164">
        <f t="shared" si="17"/>
        <v>0</v>
      </c>
      <c r="U63" s="227"/>
      <c r="V63" s="227"/>
      <c r="W63" s="129"/>
      <c r="X63" s="239"/>
      <c r="Y63" s="225"/>
      <c r="Z63" s="165">
        <f t="shared" si="7"/>
        <v>0</v>
      </c>
      <c r="AA63" s="129"/>
      <c r="AB63" s="129"/>
      <c r="AC63" s="225"/>
      <c r="AD63" s="227"/>
      <c r="AE63" s="166">
        <f t="shared" si="8"/>
        <v>0</v>
      </c>
      <c r="AF63" s="129"/>
      <c r="AG63" s="129"/>
      <c r="AH63" s="225"/>
      <c r="AI63" s="227"/>
      <c r="AJ63" s="166">
        <f t="shared" si="9"/>
        <v>0</v>
      </c>
      <c r="AK63" s="129"/>
      <c r="AL63" s="129"/>
      <c r="AM63" s="225"/>
      <c r="AN63" s="227"/>
      <c r="AO63" s="166">
        <f t="shared" si="11"/>
        <v>0</v>
      </c>
      <c r="AP63" s="129"/>
      <c r="AQ63" s="227"/>
      <c r="AR63" s="238"/>
      <c r="AS63" s="236"/>
      <c r="AT63" s="236"/>
      <c r="AU63" s="237"/>
      <c r="AV63" s="237"/>
      <c r="AW63" s="129"/>
      <c r="AX63" s="129"/>
      <c r="AY63" s="167"/>
      <c r="AZ63" s="168"/>
      <c r="BA63" s="169"/>
      <c r="BB63" s="143"/>
      <c r="BC63" s="143"/>
      <c r="BD63" s="143"/>
      <c r="BE63" s="143"/>
      <c r="BF63" s="143"/>
      <c r="BG63" s="143"/>
      <c r="BH63" s="176"/>
    </row>
    <row r="64" spans="1:60" s="159" customFormat="1" ht="64.5" customHeight="1" x14ac:dyDescent="0.2">
      <c r="A64" s="253"/>
      <c r="B64" s="253"/>
      <c r="C64" s="238"/>
      <c r="D64" s="237"/>
      <c r="E64" s="227"/>
      <c r="F64" s="239"/>
      <c r="G64" s="129"/>
      <c r="H64" s="129"/>
      <c r="I64" s="92"/>
      <c r="J64" s="239"/>
      <c r="K64" s="239"/>
      <c r="L64" s="239"/>
      <c r="M64" s="239"/>
      <c r="N64" s="253"/>
      <c r="O64" s="240"/>
      <c r="P64" s="253"/>
      <c r="Q64" s="240"/>
      <c r="R64" s="240"/>
      <c r="S64" s="127"/>
      <c r="T64" s="164">
        <f t="shared" si="17"/>
        <v>0</v>
      </c>
      <c r="U64" s="227"/>
      <c r="V64" s="227"/>
      <c r="W64" s="129"/>
      <c r="X64" s="239"/>
      <c r="Y64" s="225"/>
      <c r="Z64" s="165">
        <f t="shared" si="7"/>
        <v>0</v>
      </c>
      <c r="AA64" s="129"/>
      <c r="AB64" s="129"/>
      <c r="AC64" s="225"/>
      <c r="AD64" s="227"/>
      <c r="AE64" s="166">
        <f t="shared" si="8"/>
        <v>0</v>
      </c>
      <c r="AF64" s="129"/>
      <c r="AG64" s="129"/>
      <c r="AH64" s="225"/>
      <c r="AI64" s="227"/>
      <c r="AJ64" s="166">
        <f t="shared" si="9"/>
        <v>0</v>
      </c>
      <c r="AK64" s="129"/>
      <c r="AL64" s="129"/>
      <c r="AM64" s="225"/>
      <c r="AN64" s="227"/>
      <c r="AO64" s="166">
        <f t="shared" si="11"/>
        <v>0</v>
      </c>
      <c r="AP64" s="129"/>
      <c r="AQ64" s="227"/>
      <c r="AR64" s="238"/>
      <c r="AS64" s="236"/>
      <c r="AT64" s="236"/>
      <c r="AU64" s="237"/>
      <c r="AV64" s="237"/>
      <c r="AW64" s="129"/>
      <c r="AX64" s="129"/>
      <c r="AY64" s="167"/>
      <c r="AZ64" s="168"/>
      <c r="BA64" s="169"/>
      <c r="BB64" s="148"/>
      <c r="BC64" s="148"/>
      <c r="BD64" s="148"/>
      <c r="BE64" s="148"/>
      <c r="BF64" s="148"/>
      <c r="BG64" s="148"/>
      <c r="BH64" s="176"/>
    </row>
    <row r="65" spans="1:60" s="159" customFormat="1" ht="64.5" customHeight="1" x14ac:dyDescent="0.2">
      <c r="A65" s="253">
        <v>19</v>
      </c>
      <c r="B65" s="253"/>
      <c r="C65" s="238" t="e">
        <f t="shared" ref="C65" si="197">+VLOOKUP(B65,$A$224:$B$266,2,0)</f>
        <v>#N/A</v>
      </c>
      <c r="D65" s="237"/>
      <c r="E65" s="227" t="str">
        <f>IF(D65=$D$194,$E$194,IF(D65=$D$195,$E$195,IF(D65=$D$196,$E$196,IF(D65=$D$197,$E$197,IF(D65=$D$198,$E$198,IF(D65=$D$199,$E$199,IF(D65=$D$200,$E$200,IF(D65=$D$201,$E$201,IF(D65=$D$202,$E$202,IF(D65=$D$203,$E$203,IF(D65=VICERRECTORÍA_ACADÉMICA_,BF194,IF(D65=PLANEACIÓN_,BF196, IF(D65=_VICERRECTORÍA_INVESTIGACIONES_INNOVACIÓN_Y_EXTENSIÓN_,BF195,IF(D65=VICERRECTORÍA_ADMINISTRATIVA_FINANCIERA_,BF197,IF(D65=_VICERRECTORÍA_RESPONSABILIDAD_SOCIAL_Y_BIENESTAR_UNIVERSITARIO_,BF198," ")))))))))))))))</f>
        <v xml:space="preserve"> </v>
      </c>
      <c r="F65" s="239"/>
      <c r="G65" s="129"/>
      <c r="H65" s="129"/>
      <c r="I65" s="92"/>
      <c r="J65" s="239"/>
      <c r="K65" s="253"/>
      <c r="L65" s="239"/>
      <c r="M65" s="239"/>
      <c r="N65" s="253"/>
      <c r="O65" s="240">
        <f t="shared" ref="O65" si="198">IF(N65="ALTA",5,IF(N65="MEDIO ALTA",4,IF(N65="MEDIA",3,IF(N65="MEDIO BAJA",2,IF(N65="BAJA",1,0)))))</f>
        <v>0</v>
      </c>
      <c r="P65" s="253"/>
      <c r="Q65" s="240">
        <f t="shared" ref="Q65" si="199">IF(P65="ALTO",5,IF(P65="MEDIO ALTO",4,IF(P65="MEDIO",3,IF(P65="MEDIO BAJO",2,IF(P65="BAJO",1,0)))))</f>
        <v>0</v>
      </c>
      <c r="R65" s="240">
        <f t="shared" si="44"/>
        <v>0</v>
      </c>
      <c r="S65" s="127"/>
      <c r="T65" s="164">
        <f t="shared" si="17"/>
        <v>0</v>
      </c>
      <c r="U65" s="227" t="e">
        <f>ROUND(AVERAGEIF(T65:T67,"&gt;0"),0)</f>
        <v>#DIV/0!</v>
      </c>
      <c r="V65" s="227" t="e">
        <f>U65*0.6</f>
        <v>#DIV/0!</v>
      </c>
      <c r="W65" s="129"/>
      <c r="X65" s="239" t="e">
        <f t="shared" ref="X65" si="200">IF(S65="No_existen",5*$X$10,Y65*$X$10)</f>
        <v>#DIV/0!</v>
      </c>
      <c r="Y65" s="225" t="e">
        <f t="shared" ref="Y65" si="201">ROUND(AVERAGEIF(Z65:Z67,"&gt;0"),0)</f>
        <v>#DIV/0!</v>
      </c>
      <c r="Z65" s="165">
        <f t="shared" si="7"/>
        <v>0</v>
      </c>
      <c r="AA65" s="129"/>
      <c r="AB65" s="129"/>
      <c r="AC65" s="225" t="e">
        <f t="shared" ref="AC65" si="202">IF(S65="No_existen",5*$AC$10,AD65*$AC$10)</f>
        <v>#DIV/0!</v>
      </c>
      <c r="AD65" s="227" t="e">
        <f t="shared" ref="AD65" si="203">ROUND(AVERAGEIF(AE65:AE67,"&gt;0"),0)</f>
        <v>#DIV/0!</v>
      </c>
      <c r="AE65" s="166">
        <f t="shared" si="8"/>
        <v>0</v>
      </c>
      <c r="AF65" s="129"/>
      <c r="AG65" s="129"/>
      <c r="AH65" s="225" t="e">
        <f t="shared" ref="AH65" si="204">IF(S65="No_existen",5*$AH$10,AI65*$AH$10)</f>
        <v>#DIV/0!</v>
      </c>
      <c r="AI65" s="227" t="e">
        <f t="shared" ref="AI65" si="205">ROUND(AVERAGEIF(AJ65:AJ67,"&gt;0"),0)</f>
        <v>#DIV/0!</v>
      </c>
      <c r="AJ65" s="166">
        <f t="shared" si="9"/>
        <v>0</v>
      </c>
      <c r="AK65" s="129"/>
      <c r="AL65" s="129"/>
      <c r="AM65" s="225" t="e">
        <f t="shared" ref="AM65" si="206">IF(S65="No_existen",5*$AM$10,AN65*$AM$10)</f>
        <v>#DIV/0!</v>
      </c>
      <c r="AN65" s="227" t="e">
        <f t="shared" ref="AN65" si="207">ROUND(AVERAGEIF(AO65:AO67,"&gt;0"),0)</f>
        <v>#DIV/0!</v>
      </c>
      <c r="AO65" s="166">
        <f t="shared" si="11"/>
        <v>0</v>
      </c>
      <c r="AP65" s="129"/>
      <c r="AQ65" s="227" t="e">
        <f t="shared" ref="AQ65" si="208">ROUND(AVERAGE(U65,Y65,AD65,AI65,AN65),0)</f>
        <v>#DIV/0!</v>
      </c>
      <c r="AR65" s="238" t="e">
        <f t="shared" ref="AR65" si="209">IF(AQ65&lt;1.5,"FUERTE",IF(AND(AQ65&gt;=1.5,AQ65&lt;2.5),"ACEPTABLE",IF(AQ65&gt;=5,"INEXISTENTE","DÉBIL")))</f>
        <v>#DIV/0!</v>
      </c>
      <c r="AS65" s="236">
        <f t="shared" ref="AS65" si="210">IF(R65=0,0,ROUND((R65*AQ65),0))</f>
        <v>0</v>
      </c>
      <c r="AT65" s="236" t="str">
        <f t="shared" ref="AT65" si="211">IF(AS65&gt;=36,"GRAVE", IF(AS65&lt;=10, "LEVE", "MODERADO"))</f>
        <v>LEVE</v>
      </c>
      <c r="AU65" s="237"/>
      <c r="AV65" s="237"/>
      <c r="AW65" s="129"/>
      <c r="AX65" s="129"/>
      <c r="AY65" s="167"/>
      <c r="AZ65" s="168"/>
      <c r="BA65" s="169"/>
      <c r="BB65" s="143"/>
      <c r="BC65" s="143"/>
      <c r="BD65" s="143"/>
      <c r="BE65" s="143"/>
      <c r="BF65" s="143"/>
      <c r="BG65" s="143"/>
      <c r="BH65" s="176"/>
    </row>
    <row r="66" spans="1:60" s="159" customFormat="1" ht="64.5" customHeight="1" x14ac:dyDescent="0.2">
      <c r="A66" s="253"/>
      <c r="B66" s="253"/>
      <c r="C66" s="238"/>
      <c r="D66" s="237"/>
      <c r="E66" s="227"/>
      <c r="F66" s="239"/>
      <c r="G66" s="129"/>
      <c r="H66" s="129"/>
      <c r="I66" s="92"/>
      <c r="J66" s="239"/>
      <c r="K66" s="239"/>
      <c r="L66" s="239"/>
      <c r="M66" s="239"/>
      <c r="N66" s="253"/>
      <c r="O66" s="240"/>
      <c r="P66" s="253"/>
      <c r="Q66" s="240"/>
      <c r="R66" s="240"/>
      <c r="S66" s="127"/>
      <c r="T66" s="164">
        <f t="shared" si="17"/>
        <v>0</v>
      </c>
      <c r="U66" s="227"/>
      <c r="V66" s="227"/>
      <c r="W66" s="129"/>
      <c r="X66" s="239"/>
      <c r="Y66" s="225"/>
      <c r="Z66" s="165">
        <f t="shared" si="7"/>
        <v>0</v>
      </c>
      <c r="AA66" s="129"/>
      <c r="AB66" s="129"/>
      <c r="AC66" s="225"/>
      <c r="AD66" s="227"/>
      <c r="AE66" s="166">
        <f t="shared" si="8"/>
        <v>0</v>
      </c>
      <c r="AF66" s="129"/>
      <c r="AG66" s="129"/>
      <c r="AH66" s="225"/>
      <c r="AI66" s="227"/>
      <c r="AJ66" s="166">
        <f t="shared" si="9"/>
        <v>0</v>
      </c>
      <c r="AK66" s="129"/>
      <c r="AL66" s="129"/>
      <c r="AM66" s="225"/>
      <c r="AN66" s="227"/>
      <c r="AO66" s="166">
        <f t="shared" si="11"/>
        <v>0</v>
      </c>
      <c r="AP66" s="129"/>
      <c r="AQ66" s="227"/>
      <c r="AR66" s="238"/>
      <c r="AS66" s="236"/>
      <c r="AT66" s="236"/>
      <c r="AU66" s="237"/>
      <c r="AV66" s="237"/>
      <c r="AW66" s="129"/>
      <c r="AX66" s="129"/>
      <c r="AY66" s="167"/>
      <c r="AZ66" s="168"/>
      <c r="BA66" s="169"/>
      <c r="BB66" s="143"/>
      <c r="BC66" s="143"/>
      <c r="BD66" s="143"/>
      <c r="BE66" s="143"/>
      <c r="BF66" s="143"/>
      <c r="BG66" s="143"/>
      <c r="BH66" s="176"/>
    </row>
    <row r="67" spans="1:60" s="159" customFormat="1" ht="64.5" customHeight="1" x14ac:dyDescent="0.2">
      <c r="A67" s="253"/>
      <c r="B67" s="253"/>
      <c r="C67" s="238"/>
      <c r="D67" s="237"/>
      <c r="E67" s="227"/>
      <c r="F67" s="239"/>
      <c r="G67" s="129"/>
      <c r="H67" s="129"/>
      <c r="I67" s="92"/>
      <c r="J67" s="239"/>
      <c r="K67" s="239"/>
      <c r="L67" s="239"/>
      <c r="M67" s="239"/>
      <c r="N67" s="253"/>
      <c r="O67" s="240"/>
      <c r="P67" s="253"/>
      <c r="Q67" s="240"/>
      <c r="R67" s="240"/>
      <c r="S67" s="127"/>
      <c r="T67" s="164">
        <f t="shared" si="17"/>
        <v>0</v>
      </c>
      <c r="U67" s="227"/>
      <c r="V67" s="227"/>
      <c r="W67" s="129"/>
      <c r="X67" s="239"/>
      <c r="Y67" s="225"/>
      <c r="Z67" s="165">
        <f t="shared" si="7"/>
        <v>0</v>
      </c>
      <c r="AA67" s="129"/>
      <c r="AB67" s="129"/>
      <c r="AC67" s="225"/>
      <c r="AD67" s="227"/>
      <c r="AE67" s="166">
        <f t="shared" si="8"/>
        <v>0</v>
      </c>
      <c r="AF67" s="129"/>
      <c r="AG67" s="129"/>
      <c r="AH67" s="225"/>
      <c r="AI67" s="227"/>
      <c r="AJ67" s="166">
        <f t="shared" si="9"/>
        <v>0</v>
      </c>
      <c r="AK67" s="129"/>
      <c r="AL67" s="129"/>
      <c r="AM67" s="225"/>
      <c r="AN67" s="227"/>
      <c r="AO67" s="166">
        <f t="shared" si="11"/>
        <v>0</v>
      </c>
      <c r="AP67" s="129"/>
      <c r="AQ67" s="227"/>
      <c r="AR67" s="238"/>
      <c r="AS67" s="236"/>
      <c r="AT67" s="236"/>
      <c r="AU67" s="237"/>
      <c r="AV67" s="237"/>
      <c r="AW67" s="129"/>
      <c r="AX67" s="129"/>
      <c r="AY67" s="167"/>
      <c r="AZ67" s="168"/>
      <c r="BA67" s="169"/>
      <c r="BB67" s="143"/>
      <c r="BC67" s="143"/>
      <c r="BD67" s="143"/>
      <c r="BE67" s="143"/>
      <c r="BF67" s="143"/>
      <c r="BG67" s="143"/>
      <c r="BH67" s="143"/>
    </row>
    <row r="68" spans="1:60" s="159" customFormat="1" ht="64.5" customHeight="1" x14ac:dyDescent="0.2">
      <c r="A68" s="253">
        <v>20</v>
      </c>
      <c r="B68" s="253"/>
      <c r="C68" s="238" t="e">
        <f t="shared" ref="C68" si="212">+VLOOKUP(B68,$A$224:$B$266,2,0)</f>
        <v>#N/A</v>
      </c>
      <c r="D68" s="237"/>
      <c r="E68" s="227" t="str">
        <f>IF(D68=$D$194,$E$194,IF(D68=$D$195,$E$195,IF(D68=$D$196,$E$196,IF(D68=$D$197,$E$197,IF(D68=$D$198,$E$198,IF(D68=$D$199,$E$199,IF(D68=$D$200,$E$200,IF(D68=$D$201,$E$201,IF(D68=$D$202,$E$202,IF(D68=$D$203,$E$203,IF(D68=VICERRECTORÍA_ACADÉMICA_,BF194,IF(D68=PLANEACIÓN_,BF196, IF(D68=_VICERRECTORÍA_INVESTIGACIONES_INNOVACIÓN_Y_EXTENSIÓN_,BF195,IF(D68=VICERRECTORÍA_ADMINISTRATIVA_FINANCIERA_,BF197,IF(D68=_VICERRECTORÍA_RESPONSABILIDAD_SOCIAL_Y_BIENESTAR_UNIVERSITARIO_,BF198," ")))))))))))))))</f>
        <v xml:space="preserve"> </v>
      </c>
      <c r="F68" s="239"/>
      <c r="G68" s="129"/>
      <c r="H68" s="129"/>
      <c r="I68" s="92"/>
      <c r="J68" s="239"/>
      <c r="K68" s="253"/>
      <c r="L68" s="239"/>
      <c r="M68" s="239"/>
      <c r="N68" s="253"/>
      <c r="O68" s="240">
        <f t="shared" ref="O68" si="213">IF(N68="ALTA",5,IF(N68="MEDIO ALTA",4,IF(N68="MEDIA",3,IF(N68="MEDIO BAJA",2,IF(N68="BAJA",1,0)))))</f>
        <v>0</v>
      </c>
      <c r="P68" s="253"/>
      <c r="Q68" s="240">
        <f t="shared" ref="Q68" si="214">IF(P68="ALTO",5,IF(P68="MEDIO ALTO",4,IF(P68="MEDIO",3,IF(P68="MEDIO BAJO",2,IF(P68="BAJO",1,0)))))</f>
        <v>0</v>
      </c>
      <c r="R68" s="240">
        <f t="shared" si="44"/>
        <v>0</v>
      </c>
      <c r="S68" s="127"/>
      <c r="T68" s="164">
        <f t="shared" si="17"/>
        <v>0</v>
      </c>
      <c r="U68" s="227" t="e">
        <f>ROUND(AVERAGEIF(T68:T70,"&gt;0"),0)</f>
        <v>#DIV/0!</v>
      </c>
      <c r="V68" s="227" t="e">
        <f t="shared" ref="V68" si="215">U68*0.6</f>
        <v>#DIV/0!</v>
      </c>
      <c r="W68" s="129"/>
      <c r="X68" s="239" t="e">
        <f t="shared" ref="X68" si="216">IF(S68="No_existen",5*$X$10,Y68*$X$10)</f>
        <v>#DIV/0!</v>
      </c>
      <c r="Y68" s="225" t="e">
        <f>ROUND(AVERAGEIF(Z68:Z70,"&gt;0"),0)</f>
        <v>#DIV/0!</v>
      </c>
      <c r="Z68" s="165">
        <f t="shared" si="7"/>
        <v>0</v>
      </c>
      <c r="AA68" s="129"/>
      <c r="AB68" s="129"/>
      <c r="AC68" s="225" t="e">
        <f t="shared" ref="AC68" si="217">IF(S68="No_existen",5*$AC$10,AD68*$AC$10)</f>
        <v>#DIV/0!</v>
      </c>
      <c r="AD68" s="227" t="e">
        <f>ROUND(AVERAGEIF(AE68:AE70,"&gt;0"),0)</f>
        <v>#DIV/0!</v>
      </c>
      <c r="AE68" s="166">
        <f t="shared" si="8"/>
        <v>0</v>
      </c>
      <c r="AF68" s="129"/>
      <c r="AG68" s="129"/>
      <c r="AH68" s="225" t="e">
        <f t="shared" ref="AH68" si="218">IF(S68="No_existen",5*$AH$10,AI68*$AH$10)</f>
        <v>#DIV/0!</v>
      </c>
      <c r="AI68" s="227" t="e">
        <f t="shared" ref="AI68" si="219">ROUND(AVERAGEIF(AJ68:AJ70,"&gt;0"),0)</f>
        <v>#DIV/0!</v>
      </c>
      <c r="AJ68" s="166">
        <f t="shared" si="9"/>
        <v>0</v>
      </c>
      <c r="AK68" s="129"/>
      <c r="AL68" s="129"/>
      <c r="AM68" s="225" t="e">
        <f t="shared" ref="AM68" si="220">IF(S68="No_existen",5*$AM$10,AN68*$AM$10)</f>
        <v>#DIV/0!</v>
      </c>
      <c r="AN68" s="227" t="e">
        <f t="shared" ref="AN68" si="221">ROUND(AVERAGEIF(AO68:AO70,"&gt;0"),0)</f>
        <v>#DIV/0!</v>
      </c>
      <c r="AO68" s="166">
        <f t="shared" si="11"/>
        <v>0</v>
      </c>
      <c r="AP68" s="129"/>
      <c r="AQ68" s="227" t="e">
        <f t="shared" ref="AQ68" si="222">ROUND(AVERAGE(U68,Y68,AD68,AI68,AN68),0)</f>
        <v>#DIV/0!</v>
      </c>
      <c r="AR68" s="238" t="e">
        <f t="shared" ref="AR68" si="223">IF(AQ68&lt;1.5,"FUERTE",IF(AND(AQ68&gt;=1.5,AQ68&lt;2.5),"ACEPTABLE",IF(AQ68&gt;=5,"INEXISTENTE","DÉBIL")))</f>
        <v>#DIV/0!</v>
      </c>
      <c r="AS68" s="236">
        <f t="shared" ref="AS68" si="224">IF(R68=0,0,ROUND((R68*AQ68),0))</f>
        <v>0</v>
      </c>
      <c r="AT68" s="236" t="str">
        <f t="shared" ref="AT68" si="225">IF(AS68&gt;=36,"GRAVE", IF(AS68&lt;=10, "LEVE", "MODERADO"))</f>
        <v>LEVE</v>
      </c>
      <c r="AU68" s="237"/>
      <c r="AV68" s="237"/>
      <c r="AW68" s="129"/>
      <c r="AX68" s="129"/>
      <c r="AY68" s="167"/>
      <c r="AZ68" s="168"/>
      <c r="BA68" s="169"/>
      <c r="BB68" s="148"/>
      <c r="BC68" s="148"/>
      <c r="BD68" s="148"/>
      <c r="BE68" s="148"/>
      <c r="BF68" s="148"/>
      <c r="BG68" s="148"/>
      <c r="BH68" s="148"/>
    </row>
    <row r="69" spans="1:60" s="159" customFormat="1" ht="64.5" customHeight="1" x14ac:dyDescent="0.2">
      <c r="A69" s="253"/>
      <c r="B69" s="253"/>
      <c r="C69" s="238"/>
      <c r="D69" s="237"/>
      <c r="E69" s="227"/>
      <c r="F69" s="239"/>
      <c r="G69" s="129"/>
      <c r="H69" s="129"/>
      <c r="I69" s="92"/>
      <c r="J69" s="239"/>
      <c r="K69" s="253"/>
      <c r="L69" s="239"/>
      <c r="M69" s="239"/>
      <c r="N69" s="253"/>
      <c r="O69" s="240"/>
      <c r="P69" s="253"/>
      <c r="Q69" s="240"/>
      <c r="R69" s="240"/>
      <c r="S69" s="127"/>
      <c r="T69" s="164">
        <f t="shared" si="17"/>
        <v>0</v>
      </c>
      <c r="U69" s="227"/>
      <c r="V69" s="227"/>
      <c r="W69" s="129"/>
      <c r="X69" s="239"/>
      <c r="Y69" s="225"/>
      <c r="Z69" s="165">
        <f t="shared" si="7"/>
        <v>0</v>
      </c>
      <c r="AA69" s="129"/>
      <c r="AB69" s="129"/>
      <c r="AC69" s="225"/>
      <c r="AD69" s="227"/>
      <c r="AE69" s="166">
        <f t="shared" si="8"/>
        <v>0</v>
      </c>
      <c r="AF69" s="129"/>
      <c r="AG69" s="129"/>
      <c r="AH69" s="225"/>
      <c r="AI69" s="227"/>
      <c r="AJ69" s="166">
        <f t="shared" si="9"/>
        <v>0</v>
      </c>
      <c r="AK69" s="129"/>
      <c r="AL69" s="129"/>
      <c r="AM69" s="225"/>
      <c r="AN69" s="227"/>
      <c r="AO69" s="166">
        <f t="shared" si="11"/>
        <v>0</v>
      </c>
      <c r="AP69" s="129"/>
      <c r="AQ69" s="227"/>
      <c r="AR69" s="238"/>
      <c r="AS69" s="236"/>
      <c r="AT69" s="236"/>
      <c r="AU69" s="237"/>
      <c r="AV69" s="237"/>
      <c r="AW69" s="129"/>
      <c r="AX69" s="129"/>
      <c r="AY69" s="167"/>
      <c r="AZ69" s="168"/>
      <c r="BA69" s="169"/>
      <c r="BB69" s="143"/>
      <c r="BC69" s="143"/>
      <c r="BD69" s="143"/>
      <c r="BE69" s="143"/>
      <c r="BF69" s="143"/>
      <c r="BG69" s="143"/>
      <c r="BH69" s="143"/>
    </row>
    <row r="70" spans="1:60" s="159" customFormat="1" ht="64.5" customHeight="1" x14ac:dyDescent="0.2">
      <c r="A70" s="253"/>
      <c r="B70" s="253"/>
      <c r="C70" s="238"/>
      <c r="D70" s="237"/>
      <c r="E70" s="227"/>
      <c r="F70" s="239"/>
      <c r="G70" s="129"/>
      <c r="H70" s="129"/>
      <c r="I70" s="92"/>
      <c r="J70" s="239"/>
      <c r="K70" s="253"/>
      <c r="L70" s="239"/>
      <c r="M70" s="239"/>
      <c r="N70" s="253"/>
      <c r="O70" s="240"/>
      <c r="P70" s="253"/>
      <c r="Q70" s="240"/>
      <c r="R70" s="240"/>
      <c r="S70" s="127"/>
      <c r="T70" s="164">
        <f t="shared" si="17"/>
        <v>0</v>
      </c>
      <c r="U70" s="227"/>
      <c r="V70" s="227"/>
      <c r="W70" s="129"/>
      <c r="X70" s="239"/>
      <c r="Y70" s="225"/>
      <c r="Z70" s="165">
        <f t="shared" si="7"/>
        <v>0</v>
      </c>
      <c r="AA70" s="129"/>
      <c r="AB70" s="129"/>
      <c r="AC70" s="225"/>
      <c r="AD70" s="227"/>
      <c r="AE70" s="166">
        <f t="shared" si="8"/>
        <v>0</v>
      </c>
      <c r="AF70" s="129"/>
      <c r="AG70" s="129"/>
      <c r="AH70" s="225"/>
      <c r="AI70" s="227"/>
      <c r="AJ70" s="166">
        <f t="shared" si="9"/>
        <v>0</v>
      </c>
      <c r="AK70" s="129"/>
      <c r="AL70" s="129"/>
      <c r="AM70" s="225"/>
      <c r="AN70" s="227"/>
      <c r="AO70" s="166">
        <f t="shared" si="11"/>
        <v>0</v>
      </c>
      <c r="AP70" s="129"/>
      <c r="AQ70" s="227"/>
      <c r="AR70" s="238"/>
      <c r="AS70" s="236"/>
      <c r="AT70" s="236"/>
      <c r="AU70" s="237"/>
      <c r="AV70" s="237"/>
      <c r="AW70" s="129"/>
      <c r="AX70" s="129"/>
      <c r="AY70" s="167"/>
      <c r="AZ70" s="168"/>
      <c r="BA70" s="169"/>
      <c r="BB70" s="143"/>
      <c r="BC70" s="143"/>
      <c r="BD70" s="143"/>
      <c r="BE70" s="143"/>
      <c r="BF70" s="143"/>
      <c r="BG70" s="143"/>
      <c r="BH70" s="143"/>
    </row>
    <row r="71" spans="1:60" s="159" customFormat="1" ht="64.5" customHeight="1" x14ac:dyDescent="0.2">
      <c r="A71" s="253">
        <v>21</v>
      </c>
      <c r="B71" s="253"/>
      <c r="C71" s="238" t="e">
        <f t="shared" ref="C71" si="226">+VLOOKUP(B71,$A$224:$B$266,2,0)</f>
        <v>#N/A</v>
      </c>
      <c r="D71" s="237"/>
      <c r="E71" s="227" t="str">
        <f>IF(D71=$D$194,$E$194,IF(D71=$D$195,$E$195,IF(D71=$D$196,$E$196,IF(D71=$D$197,$E$197,IF(D71=$D$198,$E$198,IF(D71=$D$199,$E$199,IF(D71=$D$200,$E$200,IF(D71=$D$201,$E$201,IF(D71=$D$202,$E$202,IF(D71=$D$203,$E$203,IF(D71=VICERRECTORÍA_ACADÉMICA_,BF194,IF(D71=PLANEACIÓN_,BF196, IF(D71=_VICERRECTORÍA_INVESTIGACIONES_INNOVACIÓN_Y_EXTENSIÓN_,BF195,IF(D71=VICERRECTORÍA_ADMINISTRATIVA_FINANCIERA_,BF197,IF(D71=_VICERRECTORÍA_RESPONSABILIDAD_SOCIAL_Y_BIENESTAR_UNIVERSITARIO_,BF198," ")))))))))))))))</f>
        <v xml:space="preserve"> </v>
      </c>
      <c r="F71" s="239"/>
      <c r="G71" s="129"/>
      <c r="H71" s="129"/>
      <c r="I71" s="92"/>
      <c r="J71" s="239"/>
      <c r="K71" s="253"/>
      <c r="L71" s="239"/>
      <c r="M71" s="239"/>
      <c r="N71" s="253"/>
      <c r="O71" s="240">
        <f t="shared" ref="O71" si="227">IF(N71="ALTA",5,IF(N71="MEDIO ALTA",4,IF(N71="MEDIA",3,IF(N71="MEDIO BAJA",2,IF(N71="BAJA",1,0)))))</f>
        <v>0</v>
      </c>
      <c r="P71" s="253"/>
      <c r="Q71" s="240">
        <f t="shared" ref="Q71" si="228">IF(P71="ALTO",5,IF(P71="MEDIO ALTO",4,IF(P71="MEDIO",3,IF(P71="MEDIO BAJO",2,IF(P71="BAJO",1,0)))))</f>
        <v>0</v>
      </c>
      <c r="R71" s="240">
        <f t="shared" si="44"/>
        <v>0</v>
      </c>
      <c r="S71" s="127"/>
      <c r="T71" s="164">
        <f t="shared" si="17"/>
        <v>0</v>
      </c>
      <c r="U71" s="227" t="e">
        <f>ROUND(AVERAGEIF(T71:T73,"&gt;0"),0)</f>
        <v>#DIV/0!</v>
      </c>
      <c r="V71" s="227" t="e">
        <f t="shared" ref="V71" si="229">U71*0.6</f>
        <v>#DIV/0!</v>
      </c>
      <c r="W71" s="129"/>
      <c r="X71" s="239" t="e">
        <f>IF(S71="No_existen",5*$X$10,Y71*$X$10)</f>
        <v>#DIV/0!</v>
      </c>
      <c r="Y71" s="225" t="e">
        <f t="shared" ref="Y71" si="230">ROUND(AVERAGEIF(Z71:Z73,"&gt;0"),0)</f>
        <v>#DIV/0!</v>
      </c>
      <c r="Z71" s="165">
        <f t="shared" si="7"/>
        <v>0</v>
      </c>
      <c r="AA71" s="129"/>
      <c r="AB71" s="129"/>
      <c r="AC71" s="225" t="e">
        <f>IF(S71="No_existen",5*$AC$10,AD71*$AC$10)</f>
        <v>#DIV/0!</v>
      </c>
      <c r="AD71" s="227" t="e">
        <f>ROUND(AVERAGEIF(AE71:AE73,"&gt;0"),0)</f>
        <v>#DIV/0!</v>
      </c>
      <c r="AE71" s="166">
        <f t="shared" si="8"/>
        <v>0</v>
      </c>
      <c r="AF71" s="129"/>
      <c r="AG71" s="129"/>
      <c r="AH71" s="225" t="e">
        <f>IF(S71="No_existen",5*$AH$10,AI71*$AH$10)</f>
        <v>#DIV/0!</v>
      </c>
      <c r="AI71" s="227" t="e">
        <f t="shared" ref="AI71" si="231">ROUND(AVERAGEIF(AJ71:AJ73,"&gt;0"),0)</f>
        <v>#DIV/0!</v>
      </c>
      <c r="AJ71" s="166">
        <f t="shared" si="9"/>
        <v>0</v>
      </c>
      <c r="AK71" s="129"/>
      <c r="AL71" s="129"/>
      <c r="AM71" s="225" t="e">
        <f t="shared" ref="AM71" si="232">IF(S71="No_existen",5*$AM$10,AN71*$AM$10)</f>
        <v>#DIV/0!</v>
      </c>
      <c r="AN71" s="227" t="e">
        <f t="shared" ref="AN71" si="233">ROUND(AVERAGEIF(AO71:AO73,"&gt;0"),0)</f>
        <v>#DIV/0!</v>
      </c>
      <c r="AO71" s="166">
        <f t="shared" si="11"/>
        <v>0</v>
      </c>
      <c r="AP71" s="129"/>
      <c r="AQ71" s="227" t="e">
        <f t="shared" ref="AQ71" si="234">ROUND(AVERAGE(U71,Y71,AD71,AI71,AN71),0)</f>
        <v>#DIV/0!</v>
      </c>
      <c r="AR71" s="238" t="e">
        <f t="shared" ref="AR71" si="235">IF(AQ71&lt;1.5,"FUERTE",IF(AND(AQ71&gt;=1.5,AQ71&lt;2.5),"ACEPTABLE",IF(AQ71&gt;=5,"INEXISTENTE","DÉBIL")))</f>
        <v>#DIV/0!</v>
      </c>
      <c r="AS71" s="236">
        <f t="shared" ref="AS71" si="236">IF(R71=0,0,ROUND((R71*AQ71),0))</f>
        <v>0</v>
      </c>
      <c r="AT71" s="236" t="str">
        <f t="shared" ref="AT71" si="237">IF(AS71&gt;=36,"GRAVE", IF(AS71&lt;=10, "LEVE", "MODERADO"))</f>
        <v>LEVE</v>
      </c>
      <c r="AU71" s="237"/>
      <c r="AV71" s="237"/>
      <c r="AW71" s="129"/>
      <c r="AX71" s="129"/>
      <c r="AY71" s="167"/>
      <c r="AZ71" s="168"/>
      <c r="BA71" s="169"/>
      <c r="BB71" s="148"/>
      <c r="BC71" s="148"/>
      <c r="BD71" s="148"/>
      <c r="BE71" s="148"/>
      <c r="BF71" s="148"/>
      <c r="BG71" s="148"/>
      <c r="BH71" s="148"/>
    </row>
    <row r="72" spans="1:60" s="159" customFormat="1" ht="64.5" customHeight="1" x14ac:dyDescent="0.2">
      <c r="A72" s="253"/>
      <c r="B72" s="253"/>
      <c r="C72" s="238"/>
      <c r="D72" s="237"/>
      <c r="E72" s="227"/>
      <c r="F72" s="239"/>
      <c r="G72" s="129"/>
      <c r="H72" s="129"/>
      <c r="I72" s="92"/>
      <c r="J72" s="239"/>
      <c r="K72" s="253"/>
      <c r="L72" s="239"/>
      <c r="M72" s="239"/>
      <c r="N72" s="253"/>
      <c r="O72" s="240"/>
      <c r="P72" s="253"/>
      <c r="Q72" s="240"/>
      <c r="R72" s="240"/>
      <c r="S72" s="127"/>
      <c r="T72" s="164">
        <f t="shared" si="17"/>
        <v>0</v>
      </c>
      <c r="U72" s="227"/>
      <c r="V72" s="227"/>
      <c r="W72" s="129"/>
      <c r="X72" s="239"/>
      <c r="Y72" s="225"/>
      <c r="Z72" s="165">
        <f t="shared" si="7"/>
        <v>0</v>
      </c>
      <c r="AA72" s="129"/>
      <c r="AB72" s="129"/>
      <c r="AC72" s="225"/>
      <c r="AD72" s="227"/>
      <c r="AE72" s="166">
        <f t="shared" si="8"/>
        <v>0</v>
      </c>
      <c r="AF72" s="129"/>
      <c r="AG72" s="129"/>
      <c r="AH72" s="225"/>
      <c r="AI72" s="227"/>
      <c r="AJ72" s="166">
        <f t="shared" si="9"/>
        <v>0</v>
      </c>
      <c r="AK72" s="129"/>
      <c r="AL72" s="129"/>
      <c r="AM72" s="225"/>
      <c r="AN72" s="227"/>
      <c r="AO72" s="166">
        <f t="shared" si="11"/>
        <v>0</v>
      </c>
      <c r="AP72" s="129"/>
      <c r="AQ72" s="227"/>
      <c r="AR72" s="238"/>
      <c r="AS72" s="236"/>
      <c r="AT72" s="236"/>
      <c r="AU72" s="237"/>
      <c r="AV72" s="237"/>
      <c r="AW72" s="129"/>
      <c r="AX72" s="129"/>
      <c r="AY72" s="167"/>
      <c r="AZ72" s="168"/>
      <c r="BA72" s="169"/>
      <c r="BB72" s="143"/>
      <c r="BC72" s="143"/>
      <c r="BD72" s="143"/>
      <c r="BE72" s="143"/>
      <c r="BF72" s="143"/>
      <c r="BG72" s="143"/>
      <c r="BH72" s="143"/>
    </row>
    <row r="73" spans="1:60" s="159" customFormat="1" ht="64.5" customHeight="1" x14ac:dyDescent="0.2">
      <c r="A73" s="253"/>
      <c r="B73" s="253"/>
      <c r="C73" s="238"/>
      <c r="D73" s="237"/>
      <c r="E73" s="227"/>
      <c r="F73" s="239"/>
      <c r="G73" s="129"/>
      <c r="H73" s="129"/>
      <c r="I73" s="92"/>
      <c r="J73" s="239"/>
      <c r="K73" s="253"/>
      <c r="L73" s="239"/>
      <c r="M73" s="239"/>
      <c r="N73" s="253"/>
      <c r="O73" s="240"/>
      <c r="P73" s="253"/>
      <c r="Q73" s="240"/>
      <c r="R73" s="240"/>
      <c r="S73" s="127"/>
      <c r="T73" s="164">
        <f t="shared" si="17"/>
        <v>0</v>
      </c>
      <c r="U73" s="227"/>
      <c r="V73" s="227"/>
      <c r="W73" s="129"/>
      <c r="X73" s="239"/>
      <c r="Y73" s="225"/>
      <c r="Z73" s="165">
        <f t="shared" si="7"/>
        <v>0</v>
      </c>
      <c r="AA73" s="129"/>
      <c r="AB73" s="129"/>
      <c r="AC73" s="225"/>
      <c r="AD73" s="227"/>
      <c r="AE73" s="166">
        <f t="shared" si="8"/>
        <v>0</v>
      </c>
      <c r="AF73" s="129"/>
      <c r="AG73" s="129"/>
      <c r="AH73" s="225"/>
      <c r="AI73" s="227"/>
      <c r="AJ73" s="166">
        <f t="shared" si="9"/>
        <v>0</v>
      </c>
      <c r="AK73" s="129"/>
      <c r="AL73" s="129"/>
      <c r="AM73" s="225"/>
      <c r="AN73" s="227"/>
      <c r="AO73" s="166">
        <f t="shared" si="11"/>
        <v>0</v>
      </c>
      <c r="AP73" s="129"/>
      <c r="AQ73" s="227"/>
      <c r="AR73" s="238"/>
      <c r="AS73" s="236"/>
      <c r="AT73" s="236"/>
      <c r="AU73" s="237"/>
      <c r="AV73" s="237"/>
      <c r="AW73" s="129"/>
      <c r="AX73" s="129"/>
      <c r="AY73" s="167"/>
      <c r="AZ73" s="168"/>
      <c r="BA73" s="169"/>
      <c r="BB73" s="143"/>
      <c r="BC73" s="143"/>
      <c r="BD73" s="143"/>
      <c r="BE73" s="143"/>
      <c r="BF73" s="143"/>
      <c r="BG73" s="143"/>
      <c r="BH73" s="143"/>
    </row>
    <row r="74" spans="1:60" s="159" customFormat="1" ht="63.75" customHeight="1" x14ac:dyDescent="0.2">
      <c r="A74" s="253">
        <v>22</v>
      </c>
      <c r="B74" s="253"/>
      <c r="C74" s="238" t="e">
        <f t="shared" ref="C74" si="238">+VLOOKUP(B74,$A$224:$B$266,2,0)</f>
        <v>#N/A</v>
      </c>
      <c r="D74" s="237"/>
      <c r="E74" s="227" t="str">
        <f>IF(D74=$D$194,$E$194,IF(D74=$D$195,$E$195,IF(D74=$D$196,$E$196,IF(D74=$D$197,$E$197,IF(D74=$D$198,$E$198,IF(D74=$D$199,$E$199,IF(D74=$D$200,$E$200,IF(D74=$D$201,$E$201,IF(D74=$D$202,$E$202,IF(D74=$D$203,$E$203,IF(D74=VICERRECTORÍA_ACADÉMICA_,BF194,IF(D74=PLANEACIÓN_,BF196, IF(D74=_VICERRECTORÍA_INVESTIGACIONES_INNOVACIÓN_Y_EXTENSIÓN_,BF195,IF(D74=VICERRECTORÍA_ADMINISTRATIVA_FINANCIERA_,BF197,IF(D74=_VICERRECTORÍA_RESPONSABILIDAD_SOCIAL_Y_BIENESTAR_UNIVERSITARIO_,BF198," ")))))))))))))))</f>
        <v xml:space="preserve"> </v>
      </c>
      <c r="F74" s="239"/>
      <c r="G74" s="129"/>
      <c r="H74" s="129"/>
      <c r="I74" s="92"/>
      <c r="J74" s="239"/>
      <c r="K74" s="253"/>
      <c r="L74" s="239"/>
      <c r="M74" s="239"/>
      <c r="N74" s="253" t="s">
        <v>149</v>
      </c>
      <c r="O74" s="240">
        <f t="shared" ref="O74" si="239">IF(N74="ALTA",5,IF(N74="MEDIO ALTA",4,IF(N74="MEDIA",3,IF(N74="MEDIO BAJA",2,IF(N74="BAJA",1,0)))))</f>
        <v>5</v>
      </c>
      <c r="P74" s="253" t="s">
        <v>141</v>
      </c>
      <c r="Q74" s="240">
        <f t="shared" si="16"/>
        <v>3</v>
      </c>
      <c r="R74" s="240">
        <f>Q74*O74</f>
        <v>15</v>
      </c>
      <c r="S74" s="127" t="s">
        <v>398</v>
      </c>
      <c r="T74" s="164">
        <f t="shared" si="17"/>
        <v>4</v>
      </c>
      <c r="U74" s="227">
        <f>ROUND(AVERAGEIF(T74:T76,"&gt;0"),0)</f>
        <v>3</v>
      </c>
      <c r="V74" s="227">
        <f>U74*0.6</f>
        <v>1.7999999999999998</v>
      </c>
      <c r="W74" s="129"/>
      <c r="X74" s="239">
        <f>IF(S74="No_existen",5*$X$10,Y74*$X$10)</f>
        <v>0.2</v>
      </c>
      <c r="Y74" s="225">
        <f>ROUND(AVERAGEIF(Z74:Z76,"&gt;0"),0)</f>
        <v>4</v>
      </c>
      <c r="Z74" s="165">
        <f t="shared" si="7"/>
        <v>4</v>
      </c>
      <c r="AA74" s="129" t="s">
        <v>330</v>
      </c>
      <c r="AB74" s="129"/>
      <c r="AC74" s="225">
        <f>IF(S74="No_existen",5*$AC$10,AD74*$AC$10)</f>
        <v>0.3</v>
      </c>
      <c r="AD74" s="227">
        <f>ROUND(AVERAGEIF(AE74:AE76,"&gt;0"),0)</f>
        <v>2</v>
      </c>
      <c r="AE74" s="166">
        <f t="shared" si="8"/>
        <v>1</v>
      </c>
      <c r="AF74" s="129" t="s">
        <v>307</v>
      </c>
      <c r="AG74" s="129"/>
      <c r="AH74" s="225">
        <f>IF(S74="No_existen",5*$AH$10,AI74*$AH$10)</f>
        <v>0.30000000000000004</v>
      </c>
      <c r="AI74" s="227">
        <f>ROUND(AVERAGEIF(AJ74:AJ76,"&gt;0"),0)</f>
        <v>3</v>
      </c>
      <c r="AJ74" s="166">
        <f t="shared" si="9"/>
        <v>4</v>
      </c>
      <c r="AK74" s="129" t="s">
        <v>308</v>
      </c>
      <c r="AL74" s="129" t="s">
        <v>313</v>
      </c>
      <c r="AM74" s="225">
        <f t="shared" ref="AM74" si="240">IF(S74="No_existen",5*$AM$10,AN74*$AM$10)</f>
        <v>0.30000000000000004</v>
      </c>
      <c r="AN74" s="227">
        <f t="shared" ref="AN74" si="241">ROUND(AVERAGEIF(AO74:AO76,"&gt;0"),0)</f>
        <v>3</v>
      </c>
      <c r="AO74" s="166">
        <f t="shared" si="11"/>
        <v>4</v>
      </c>
      <c r="AP74" s="129" t="s">
        <v>571</v>
      </c>
      <c r="AQ74" s="227">
        <f>ROUND(AVERAGE(U74,Y74,AD74,AI74,AN74),0)</f>
        <v>3</v>
      </c>
      <c r="AR74" s="238" t="str">
        <f t="shared" ref="AR74" si="242">IF(AQ74&lt;1.5,"FUERTE",IF(AND(AQ74&gt;=1.5,AQ74&lt;2.5),"ACEPTABLE",IF(AQ74&gt;=5,"INEXISTENTE","DÉBIL")))</f>
        <v>DÉBIL</v>
      </c>
      <c r="AS74" s="236">
        <f t="shared" ref="AS74" si="243">IF(R74=0,0,ROUND((R74*AQ74),0))</f>
        <v>45</v>
      </c>
      <c r="AT74" s="236" t="str">
        <f t="shared" ref="AT74" si="244">IF(AS74&gt;=36,"GRAVE", IF(AS74&lt;=10, "LEVE", "MODERADO"))</f>
        <v>GRAVE</v>
      </c>
      <c r="AU74" s="237"/>
      <c r="AV74" s="237"/>
      <c r="AW74" s="129" t="s">
        <v>92</v>
      </c>
      <c r="AX74" s="129"/>
      <c r="AY74" s="167"/>
      <c r="AZ74" s="168"/>
      <c r="BA74" s="169"/>
      <c r="BB74" s="143"/>
      <c r="BC74" s="143"/>
      <c r="BD74" s="143"/>
      <c r="BE74" s="143"/>
      <c r="BF74" s="143"/>
      <c r="BG74" s="143"/>
      <c r="BH74" s="143"/>
    </row>
    <row r="75" spans="1:60" s="159" customFormat="1" ht="63.75" customHeight="1" x14ac:dyDescent="0.2">
      <c r="A75" s="253"/>
      <c r="B75" s="253"/>
      <c r="C75" s="238"/>
      <c r="D75" s="237"/>
      <c r="E75" s="227"/>
      <c r="F75" s="239"/>
      <c r="G75" s="129"/>
      <c r="H75" s="129"/>
      <c r="I75" s="92"/>
      <c r="J75" s="239"/>
      <c r="K75" s="253"/>
      <c r="L75" s="239"/>
      <c r="M75" s="239"/>
      <c r="N75" s="253"/>
      <c r="O75" s="240"/>
      <c r="P75" s="253"/>
      <c r="Q75" s="240"/>
      <c r="R75" s="240"/>
      <c r="S75" s="127" t="s">
        <v>327</v>
      </c>
      <c r="T75" s="164">
        <f t="shared" si="17"/>
        <v>1</v>
      </c>
      <c r="U75" s="227"/>
      <c r="V75" s="227"/>
      <c r="W75" s="129"/>
      <c r="X75" s="239"/>
      <c r="Y75" s="225"/>
      <c r="Z75" s="165">
        <f t="shared" si="7"/>
        <v>2</v>
      </c>
      <c r="AA75" s="129" t="s">
        <v>331</v>
      </c>
      <c r="AB75" s="129"/>
      <c r="AC75" s="225"/>
      <c r="AD75" s="227"/>
      <c r="AE75" s="166">
        <f t="shared" si="8"/>
        <v>1</v>
      </c>
      <c r="AF75" s="129" t="s">
        <v>307</v>
      </c>
      <c r="AG75" s="129"/>
      <c r="AH75" s="225"/>
      <c r="AI75" s="227"/>
      <c r="AJ75" s="166">
        <f t="shared" si="9"/>
        <v>1</v>
      </c>
      <c r="AK75" s="129" t="s">
        <v>304</v>
      </c>
      <c r="AL75" s="129" t="s">
        <v>312</v>
      </c>
      <c r="AM75" s="225"/>
      <c r="AN75" s="227"/>
      <c r="AO75" s="166">
        <f t="shared" si="11"/>
        <v>1</v>
      </c>
      <c r="AP75" s="129" t="s">
        <v>572</v>
      </c>
      <c r="AQ75" s="227"/>
      <c r="AR75" s="238"/>
      <c r="AS75" s="236"/>
      <c r="AT75" s="236"/>
      <c r="AU75" s="237"/>
      <c r="AV75" s="237"/>
      <c r="AW75" s="129" t="s">
        <v>91</v>
      </c>
      <c r="AX75" s="129"/>
      <c r="AY75" s="167"/>
      <c r="AZ75" s="168"/>
      <c r="BA75" s="169"/>
      <c r="BB75" s="148"/>
      <c r="BC75" s="148"/>
      <c r="BD75" s="148"/>
      <c r="BE75" s="148"/>
      <c r="BF75" s="148"/>
      <c r="BG75" s="148"/>
      <c r="BH75" s="148"/>
    </row>
    <row r="76" spans="1:60" s="159" customFormat="1" ht="63.75" customHeight="1" x14ac:dyDescent="0.2">
      <c r="A76" s="253"/>
      <c r="B76" s="253"/>
      <c r="C76" s="238"/>
      <c r="D76" s="237"/>
      <c r="E76" s="227"/>
      <c r="F76" s="239"/>
      <c r="G76" s="129"/>
      <c r="H76" s="129"/>
      <c r="I76" s="92"/>
      <c r="J76" s="239"/>
      <c r="K76" s="253"/>
      <c r="L76" s="239"/>
      <c r="M76" s="239"/>
      <c r="N76" s="253"/>
      <c r="O76" s="240"/>
      <c r="P76" s="253"/>
      <c r="Q76" s="240"/>
      <c r="R76" s="240"/>
      <c r="S76" s="127" t="s">
        <v>288</v>
      </c>
      <c r="T76" s="164">
        <f t="shared" ref="T76" si="245">IF(S76=$S$198,1,IF(S76=$S$194,5,IF(S76=$S$195,4,IF(S76=$S$196,3,IF(S76=$S$197,2,0)))))</f>
        <v>5</v>
      </c>
      <c r="U76" s="227"/>
      <c r="V76" s="227"/>
      <c r="W76" s="129"/>
      <c r="X76" s="239"/>
      <c r="Y76" s="225"/>
      <c r="Z76" s="165">
        <f t="shared" ref="Z76" si="246">IF(AA76=$AA$196,1,IF(AA76=$AA$195,2,IF(AA76=$AA$194,4,IF(S76="No_existen",5,0))))</f>
        <v>5</v>
      </c>
      <c r="AA76" s="129"/>
      <c r="AB76" s="129"/>
      <c r="AC76" s="225"/>
      <c r="AD76" s="227"/>
      <c r="AE76" s="166">
        <f t="shared" ref="AE76" si="247">IF(AF76=$AG$195,1,IF(AF76=$AG$194,4,IF(S76="No_existen",5,0)))</f>
        <v>5</v>
      </c>
      <c r="AF76" s="129"/>
      <c r="AG76" s="129"/>
      <c r="AH76" s="225"/>
      <c r="AI76" s="227"/>
      <c r="AJ76" s="166">
        <f t="shared" ref="AJ76" si="248">IF(AK76=$AK$194,1,IF(AK76=$AK$195,4,IF(S76="No_existen",5,0)))</f>
        <v>5</v>
      </c>
      <c r="AK76" s="129"/>
      <c r="AL76" s="129"/>
      <c r="AM76" s="225"/>
      <c r="AN76" s="227"/>
      <c r="AO76" s="166">
        <f t="shared" ref="AO76" si="249">IF(AP76="Preventivo",1,IF(AP76="Detectivo",4, IF(S76="No_existen",5,0)))</f>
        <v>5</v>
      </c>
      <c r="AP76" s="129"/>
      <c r="AQ76" s="227"/>
      <c r="AR76" s="238"/>
      <c r="AS76" s="236"/>
      <c r="AT76" s="236"/>
      <c r="AU76" s="237"/>
      <c r="AV76" s="237"/>
      <c r="AW76" s="129"/>
      <c r="AX76" s="129"/>
      <c r="AY76" s="167"/>
      <c r="AZ76" s="168"/>
      <c r="BA76" s="169"/>
      <c r="BB76" s="143"/>
      <c r="BC76" s="143"/>
      <c r="BD76" s="143"/>
      <c r="BE76" s="143"/>
      <c r="BF76" s="143"/>
      <c r="BG76" s="143"/>
      <c r="BH76" s="143"/>
    </row>
    <row r="77" spans="1:60" x14ac:dyDescent="0.2">
      <c r="X77" s="279"/>
      <c r="AC77" s="278"/>
      <c r="AD77" s="277"/>
      <c r="AI77" s="277"/>
      <c r="AN77" s="277"/>
      <c r="AQ77" s="277"/>
      <c r="AR77" s="178"/>
      <c r="BB77" s="143"/>
      <c r="BC77" s="143"/>
      <c r="BD77" s="143"/>
      <c r="BE77" s="143"/>
      <c r="BF77" s="143"/>
      <c r="BG77" s="143"/>
      <c r="BH77" s="143"/>
    </row>
    <row r="78" spans="1:60" x14ac:dyDescent="0.2">
      <c r="X78" s="279"/>
      <c r="AC78" s="278"/>
      <c r="AD78" s="277"/>
      <c r="AI78" s="277"/>
      <c r="AN78" s="277"/>
      <c r="AQ78" s="277"/>
      <c r="AR78" s="178"/>
      <c r="BB78" s="148"/>
      <c r="BC78" s="148"/>
      <c r="BD78" s="148"/>
      <c r="BE78" s="148"/>
      <c r="BF78" s="148"/>
      <c r="BG78" s="148"/>
      <c r="BH78" s="148"/>
    </row>
    <row r="79" spans="1:60" x14ac:dyDescent="0.2">
      <c r="X79" s="279"/>
      <c r="AC79" s="278"/>
      <c r="AD79" s="277"/>
      <c r="AI79" s="277"/>
      <c r="AN79" s="277"/>
      <c r="AQ79" s="277"/>
      <c r="AR79" s="178"/>
      <c r="BB79" s="148"/>
      <c r="BC79" s="148"/>
      <c r="BD79" s="148"/>
      <c r="BE79" s="148"/>
      <c r="BF79" s="148"/>
      <c r="BG79" s="148"/>
      <c r="BH79" s="148"/>
    </row>
    <row r="80" spans="1:60" x14ac:dyDescent="0.2">
      <c r="X80" s="279"/>
      <c r="AC80" s="278"/>
      <c r="AD80" s="277"/>
      <c r="AI80" s="277"/>
      <c r="AN80" s="277"/>
      <c r="AQ80" s="277"/>
      <c r="AR80" s="178"/>
      <c r="BB80" s="148"/>
      <c r="BC80" s="148"/>
      <c r="BD80" s="148"/>
      <c r="BE80" s="148"/>
      <c r="BF80" s="148"/>
      <c r="BG80" s="148"/>
      <c r="BH80" s="148"/>
    </row>
    <row r="81" spans="24:60" x14ac:dyDescent="0.2">
      <c r="X81" s="279"/>
      <c r="AC81" s="278"/>
      <c r="AD81" s="277"/>
      <c r="AI81" s="277"/>
      <c r="AN81" s="277"/>
      <c r="AQ81" s="277"/>
      <c r="AR81" s="178"/>
      <c r="BB81" s="148"/>
      <c r="BC81" s="148"/>
      <c r="BD81" s="148"/>
      <c r="BE81" s="148"/>
      <c r="BF81" s="148"/>
      <c r="BG81" s="148"/>
      <c r="BH81" s="148"/>
    </row>
    <row r="82" spans="24:60" x14ac:dyDescent="0.2">
      <c r="X82" s="279"/>
      <c r="AC82" s="278"/>
      <c r="AD82" s="277"/>
      <c r="AI82" s="277"/>
      <c r="AN82" s="277"/>
      <c r="AQ82" s="277"/>
      <c r="AR82" s="178"/>
      <c r="BB82" s="148"/>
      <c r="BC82" s="148"/>
      <c r="BD82" s="148"/>
      <c r="BE82" s="148"/>
      <c r="BF82" s="148"/>
      <c r="BG82" s="148"/>
      <c r="BH82" s="148"/>
    </row>
    <row r="83" spans="24:60" x14ac:dyDescent="0.2">
      <c r="X83" s="279"/>
      <c r="AC83" s="278"/>
      <c r="AD83" s="277"/>
      <c r="AI83" s="277"/>
      <c r="AN83" s="277"/>
      <c r="AQ83" s="277"/>
      <c r="AR83" s="178"/>
      <c r="BB83" s="148"/>
      <c r="BC83" s="148"/>
      <c r="BD83" s="148"/>
      <c r="BE83" s="148"/>
      <c r="BF83" s="148"/>
      <c r="BG83" s="148"/>
      <c r="BH83" s="148"/>
    </row>
    <row r="84" spans="24:60" x14ac:dyDescent="0.2">
      <c r="X84" s="279"/>
      <c r="AC84" s="278"/>
      <c r="AD84" s="277"/>
      <c r="AI84" s="277"/>
      <c r="AN84" s="277"/>
      <c r="AQ84" s="277"/>
      <c r="AR84" s="178"/>
      <c r="BB84" s="148"/>
      <c r="BC84" s="148"/>
      <c r="BD84" s="148"/>
      <c r="BE84" s="148"/>
      <c r="BF84" s="148"/>
      <c r="BG84" s="148"/>
      <c r="BH84" s="148"/>
    </row>
    <row r="85" spans="24:60" x14ac:dyDescent="0.2">
      <c r="X85" s="279"/>
      <c r="AC85" s="278"/>
      <c r="AD85" s="277"/>
      <c r="AI85" s="277"/>
      <c r="AN85" s="277"/>
      <c r="AQ85" s="277"/>
      <c r="AR85" s="178"/>
      <c r="BB85" s="148"/>
      <c r="BC85" s="148"/>
      <c r="BD85" s="148"/>
      <c r="BE85" s="148"/>
      <c r="BF85" s="148"/>
      <c r="BG85" s="148"/>
      <c r="BH85" s="148"/>
    </row>
    <row r="86" spans="24:60" x14ac:dyDescent="0.2">
      <c r="X86" s="279"/>
      <c r="AC86" s="278"/>
      <c r="AD86" s="277"/>
      <c r="AI86" s="277"/>
      <c r="AN86" s="277"/>
      <c r="AQ86" s="277"/>
      <c r="AR86" s="178"/>
      <c r="BB86" s="148"/>
      <c r="BC86" s="148"/>
      <c r="BD86" s="148"/>
      <c r="BE86" s="148"/>
      <c r="BF86" s="148"/>
      <c r="BG86" s="148"/>
      <c r="BH86" s="148"/>
    </row>
    <row r="87" spans="24:60" x14ac:dyDescent="0.2">
      <c r="X87" s="279"/>
      <c r="AC87" s="278"/>
      <c r="AD87" s="277"/>
      <c r="AI87" s="277"/>
      <c r="AN87" s="277"/>
      <c r="AQ87" s="277"/>
      <c r="AR87" s="178"/>
      <c r="BB87" s="148"/>
      <c r="BC87" s="148"/>
      <c r="BD87" s="148"/>
      <c r="BE87" s="148"/>
      <c r="BF87" s="148"/>
      <c r="BG87" s="148"/>
      <c r="BH87" s="148"/>
    </row>
    <row r="88" spans="24:60" x14ac:dyDescent="0.2">
      <c r="X88" s="279"/>
      <c r="AC88" s="278"/>
      <c r="AD88" s="277"/>
      <c r="AI88" s="277"/>
      <c r="AN88" s="277"/>
      <c r="AQ88" s="277"/>
      <c r="AR88" s="178"/>
      <c r="BB88" s="148"/>
      <c r="BC88" s="148"/>
      <c r="BD88" s="148"/>
      <c r="BE88" s="148"/>
      <c r="BF88" s="148"/>
      <c r="BG88" s="148"/>
      <c r="BH88" s="148"/>
    </row>
    <row r="89" spans="24:60" x14ac:dyDescent="0.2">
      <c r="X89" s="279"/>
      <c r="AC89" s="278"/>
      <c r="AD89" s="277"/>
      <c r="AI89" s="277"/>
      <c r="AN89" s="277"/>
      <c r="AQ89" s="277"/>
      <c r="AR89" s="178"/>
      <c r="BB89" s="148"/>
      <c r="BC89" s="148"/>
      <c r="BD89" s="148"/>
      <c r="BE89" s="148"/>
      <c r="BF89" s="148"/>
      <c r="BG89" s="148"/>
      <c r="BH89" s="148"/>
    </row>
    <row r="90" spans="24:60" x14ac:dyDescent="0.2">
      <c r="X90" s="279"/>
      <c r="AC90" s="278"/>
      <c r="AD90" s="277"/>
      <c r="AI90" s="277"/>
      <c r="AN90" s="277"/>
      <c r="AQ90" s="277"/>
      <c r="AR90" s="178"/>
      <c r="BB90" s="148"/>
      <c r="BC90" s="148"/>
      <c r="BD90" s="148"/>
      <c r="BE90" s="148"/>
      <c r="BF90" s="148"/>
      <c r="BG90" s="148"/>
      <c r="BH90" s="148"/>
    </row>
    <row r="91" spans="24:60" x14ac:dyDescent="0.2">
      <c r="X91" s="279"/>
      <c r="AC91" s="278"/>
      <c r="AD91" s="277"/>
      <c r="AI91" s="277"/>
      <c r="AN91" s="277"/>
      <c r="AQ91" s="277"/>
      <c r="AR91" s="178"/>
      <c r="BB91" s="148"/>
      <c r="BC91" s="148"/>
      <c r="BD91" s="148"/>
      <c r="BE91" s="148"/>
      <c r="BF91" s="148"/>
      <c r="BG91" s="148"/>
      <c r="BH91" s="148"/>
    </row>
    <row r="92" spans="24:60" x14ac:dyDescent="0.2">
      <c r="X92" s="279"/>
      <c r="AC92" s="278"/>
      <c r="AD92" s="277"/>
      <c r="AI92" s="277"/>
      <c r="AN92" s="277"/>
      <c r="AQ92" s="277"/>
      <c r="AR92" s="178"/>
      <c r="BB92" s="148"/>
      <c r="BC92" s="148"/>
      <c r="BD92" s="148"/>
      <c r="BE92" s="148"/>
      <c r="BF92" s="148"/>
      <c r="BG92" s="148"/>
      <c r="BH92" s="148"/>
    </row>
    <row r="93" spans="24:60" x14ac:dyDescent="0.2">
      <c r="X93" s="279"/>
      <c r="AC93" s="278"/>
      <c r="AD93" s="277"/>
      <c r="AI93" s="277"/>
      <c r="AN93" s="277"/>
      <c r="AQ93" s="277"/>
      <c r="AR93" s="178"/>
      <c r="BB93" s="148"/>
      <c r="BC93" s="148"/>
      <c r="BD93" s="148"/>
      <c r="BE93" s="148"/>
      <c r="BF93" s="148"/>
      <c r="BG93" s="148"/>
      <c r="BH93" s="148"/>
    </row>
    <row r="94" spans="24:60" x14ac:dyDescent="0.2">
      <c r="X94" s="279"/>
      <c r="AC94" s="278"/>
      <c r="AD94" s="277"/>
      <c r="AI94" s="277"/>
      <c r="AN94" s="277"/>
      <c r="AQ94" s="277"/>
      <c r="AR94" s="178"/>
      <c r="BB94" s="148"/>
      <c r="BC94" s="148"/>
      <c r="BD94" s="148"/>
      <c r="BE94" s="148"/>
      <c r="BF94" s="148"/>
      <c r="BG94" s="148"/>
      <c r="BH94" s="148"/>
    </row>
    <row r="95" spans="24:60" x14ac:dyDescent="0.2">
      <c r="X95" s="279"/>
      <c r="AC95" s="278"/>
      <c r="AD95" s="277"/>
      <c r="AI95" s="277"/>
      <c r="AN95" s="277"/>
      <c r="AQ95" s="277"/>
      <c r="AR95" s="178"/>
      <c r="BB95" s="148"/>
      <c r="BC95" s="148"/>
      <c r="BD95" s="148"/>
      <c r="BE95" s="148"/>
      <c r="BF95" s="148"/>
      <c r="BG95" s="148"/>
      <c r="BH95" s="148"/>
    </row>
    <row r="96" spans="24:60" x14ac:dyDescent="0.2">
      <c r="X96" s="279"/>
      <c r="AC96" s="278"/>
      <c r="AD96" s="277"/>
      <c r="AI96" s="277"/>
      <c r="AN96" s="277"/>
      <c r="AQ96" s="277"/>
      <c r="AR96" s="178"/>
      <c r="BB96" s="148"/>
      <c r="BC96" s="148"/>
      <c r="BD96" s="148"/>
      <c r="BE96" s="148"/>
      <c r="BF96" s="148"/>
      <c r="BG96" s="148"/>
      <c r="BH96" s="148"/>
    </row>
    <row r="97" spans="24:60" x14ac:dyDescent="0.2">
      <c r="X97" s="279"/>
      <c r="AC97" s="278"/>
      <c r="AD97" s="277"/>
      <c r="AI97" s="277"/>
      <c r="AN97" s="277"/>
      <c r="AQ97" s="277"/>
      <c r="AR97" s="178"/>
      <c r="BB97" s="148"/>
      <c r="BC97" s="148"/>
      <c r="BD97" s="148"/>
      <c r="BE97" s="148"/>
      <c r="BF97" s="148"/>
      <c r="BG97" s="148"/>
      <c r="BH97" s="148"/>
    </row>
    <row r="98" spans="24:60" x14ac:dyDescent="0.2">
      <c r="X98" s="279"/>
      <c r="AC98" s="278"/>
      <c r="AD98" s="277"/>
      <c r="AI98" s="277"/>
      <c r="AN98" s="277"/>
      <c r="AQ98" s="277"/>
      <c r="AR98" s="178"/>
      <c r="BB98" s="148"/>
      <c r="BC98" s="148"/>
      <c r="BD98" s="148"/>
      <c r="BE98" s="148"/>
      <c r="BF98" s="148"/>
      <c r="BG98" s="148"/>
      <c r="BH98" s="148"/>
    </row>
    <row r="99" spans="24:60" x14ac:dyDescent="0.2">
      <c r="X99" s="279"/>
      <c r="AC99" s="278"/>
      <c r="AD99" s="277"/>
      <c r="AI99" s="277"/>
      <c r="AN99" s="277"/>
      <c r="AQ99" s="277"/>
      <c r="AR99" s="178"/>
      <c r="BB99" s="148"/>
      <c r="BC99" s="148"/>
      <c r="BD99" s="148"/>
      <c r="BE99" s="148"/>
      <c r="BF99" s="148"/>
      <c r="BG99" s="148"/>
      <c r="BH99" s="148"/>
    </row>
    <row r="100" spans="24:60" x14ac:dyDescent="0.2">
      <c r="X100" s="279"/>
      <c r="AC100" s="278"/>
      <c r="AD100" s="277"/>
      <c r="AI100" s="277"/>
      <c r="AN100" s="277"/>
      <c r="AQ100" s="277"/>
      <c r="AR100" s="178"/>
      <c r="BB100" s="148"/>
      <c r="BC100" s="148"/>
      <c r="BD100" s="148"/>
      <c r="BE100" s="148"/>
      <c r="BF100" s="148"/>
      <c r="BG100" s="148"/>
      <c r="BH100" s="148"/>
    </row>
    <row r="101" spans="24:60" x14ac:dyDescent="0.2">
      <c r="X101" s="279"/>
      <c r="AC101" s="278"/>
      <c r="AD101" s="277"/>
      <c r="AI101" s="277"/>
      <c r="AN101" s="277"/>
      <c r="AQ101" s="277"/>
      <c r="AR101" s="178"/>
      <c r="BB101" s="148"/>
      <c r="BC101" s="148"/>
      <c r="BD101" s="148"/>
      <c r="BE101" s="148"/>
      <c r="BF101" s="148"/>
      <c r="BG101" s="148"/>
      <c r="BH101" s="148"/>
    </row>
    <row r="102" spans="24:60" x14ac:dyDescent="0.2">
      <c r="X102" s="279"/>
      <c r="AC102" s="278"/>
      <c r="AD102" s="277"/>
      <c r="AI102" s="277"/>
      <c r="AN102" s="277"/>
      <c r="AQ102" s="277"/>
      <c r="AR102" s="178"/>
      <c r="BB102" s="148"/>
      <c r="BC102" s="148"/>
      <c r="BD102" s="148"/>
      <c r="BE102" s="148"/>
      <c r="BF102" s="148"/>
      <c r="BG102" s="148"/>
      <c r="BH102" s="148"/>
    </row>
    <row r="103" spans="24:60" x14ac:dyDescent="0.2">
      <c r="X103" s="279"/>
      <c r="AC103" s="278"/>
      <c r="AD103" s="277"/>
      <c r="AI103" s="277"/>
      <c r="AN103" s="277"/>
      <c r="AQ103" s="277"/>
      <c r="AR103" s="178"/>
      <c r="BB103" s="148"/>
      <c r="BC103" s="148"/>
      <c r="BD103" s="148"/>
      <c r="BE103" s="148"/>
      <c r="BF103" s="148"/>
      <c r="BG103" s="148"/>
      <c r="BH103" s="148"/>
    </row>
    <row r="104" spans="24:60" x14ac:dyDescent="0.2">
      <c r="X104" s="279"/>
      <c r="AC104" s="278"/>
      <c r="AD104" s="277"/>
      <c r="AI104" s="277"/>
      <c r="AN104" s="277"/>
      <c r="AQ104" s="277"/>
      <c r="AR104" s="178"/>
      <c r="BB104" s="148"/>
      <c r="BC104" s="148"/>
      <c r="BD104" s="148"/>
      <c r="BE104" s="148"/>
      <c r="BF104" s="148"/>
      <c r="BG104" s="148"/>
      <c r="BH104" s="148"/>
    </row>
    <row r="105" spans="24:60" x14ac:dyDescent="0.2">
      <c r="X105" s="279"/>
      <c r="AC105" s="278"/>
      <c r="AD105" s="277"/>
      <c r="AI105" s="277"/>
      <c r="AN105" s="277"/>
      <c r="AQ105" s="277"/>
      <c r="AR105" s="178"/>
      <c r="BB105" s="148"/>
      <c r="BC105" s="148"/>
      <c r="BD105" s="148"/>
      <c r="BE105" s="148"/>
      <c r="BF105" s="148"/>
      <c r="BG105" s="148"/>
      <c r="BH105" s="148"/>
    </row>
    <row r="106" spans="24:60" x14ac:dyDescent="0.2">
      <c r="X106" s="279"/>
      <c r="AC106" s="278"/>
      <c r="AD106" s="277"/>
      <c r="AI106" s="277"/>
      <c r="AN106" s="277"/>
      <c r="AQ106" s="277"/>
      <c r="AR106" s="178"/>
      <c r="BB106" s="148"/>
      <c r="BC106" s="148"/>
      <c r="BD106" s="148"/>
      <c r="BE106" s="148"/>
      <c r="BF106" s="148"/>
      <c r="BG106" s="148"/>
      <c r="BH106" s="148"/>
    </row>
    <row r="107" spans="24:60" x14ac:dyDescent="0.2">
      <c r="X107" s="279"/>
      <c r="AC107" s="278"/>
      <c r="AD107" s="277"/>
      <c r="AI107" s="277"/>
      <c r="AN107" s="277"/>
      <c r="AQ107" s="277"/>
      <c r="AR107" s="178"/>
      <c r="BB107" s="148"/>
      <c r="BC107" s="148"/>
      <c r="BD107" s="148"/>
      <c r="BE107" s="148"/>
      <c r="BF107" s="148"/>
      <c r="BG107" s="148"/>
      <c r="BH107" s="148"/>
    </row>
    <row r="108" spans="24:60" x14ac:dyDescent="0.2">
      <c r="X108" s="279"/>
      <c r="AC108" s="278"/>
      <c r="AD108" s="277"/>
      <c r="AI108" s="277"/>
      <c r="AN108" s="277"/>
      <c r="AQ108" s="277"/>
      <c r="AR108" s="178"/>
      <c r="BB108" s="148"/>
      <c r="BC108" s="148"/>
      <c r="BD108" s="148"/>
      <c r="BE108" s="148"/>
      <c r="BF108" s="148"/>
      <c r="BG108" s="148"/>
      <c r="BH108" s="148"/>
    </row>
    <row r="109" spans="24:60" x14ac:dyDescent="0.2">
      <c r="X109" s="279"/>
      <c r="AC109" s="278"/>
      <c r="AD109" s="277"/>
      <c r="AI109" s="277"/>
      <c r="AN109" s="277"/>
      <c r="AQ109" s="277"/>
      <c r="AR109" s="178"/>
      <c r="BB109" s="148"/>
      <c r="BC109" s="148"/>
      <c r="BD109" s="148"/>
      <c r="BE109" s="148"/>
      <c r="BF109" s="148"/>
      <c r="BG109" s="148"/>
      <c r="BH109" s="148"/>
    </row>
    <row r="110" spans="24:60" x14ac:dyDescent="0.2">
      <c r="X110" s="279"/>
      <c r="AC110" s="278"/>
      <c r="AD110" s="277"/>
      <c r="AI110" s="277"/>
      <c r="AN110" s="277"/>
      <c r="AQ110" s="277"/>
      <c r="AR110" s="178"/>
      <c r="BB110" s="148"/>
      <c r="BC110" s="148"/>
      <c r="BD110" s="148"/>
      <c r="BE110" s="148"/>
      <c r="BF110" s="148"/>
      <c r="BG110" s="148"/>
      <c r="BH110" s="148"/>
    </row>
    <row r="111" spans="24:60" x14ac:dyDescent="0.2">
      <c r="X111" s="279"/>
      <c r="AC111" s="278"/>
      <c r="AD111" s="277"/>
      <c r="AI111" s="277"/>
      <c r="AN111" s="277"/>
      <c r="AQ111" s="277"/>
      <c r="AR111" s="178"/>
      <c r="BB111" s="148"/>
      <c r="BC111" s="148"/>
      <c r="BD111" s="148"/>
      <c r="BE111" s="148"/>
      <c r="BF111" s="148"/>
      <c r="BG111" s="148"/>
      <c r="BH111" s="148"/>
    </row>
    <row r="112" spans="24:60" x14ac:dyDescent="0.2">
      <c r="X112" s="279"/>
      <c r="AC112" s="278"/>
      <c r="AD112" s="277"/>
      <c r="AI112" s="277"/>
      <c r="AN112" s="277"/>
      <c r="AQ112" s="277"/>
      <c r="AR112" s="178"/>
      <c r="BB112" s="148"/>
      <c r="BC112" s="148"/>
      <c r="BD112" s="148"/>
      <c r="BE112" s="148"/>
      <c r="BF112" s="148"/>
      <c r="BG112" s="148"/>
      <c r="BH112" s="148"/>
    </row>
    <row r="113" spans="24:60" x14ac:dyDescent="0.2">
      <c r="X113" s="279"/>
      <c r="AC113" s="278"/>
      <c r="AD113" s="277"/>
      <c r="AI113" s="277"/>
      <c r="AN113" s="277"/>
      <c r="AQ113" s="277"/>
      <c r="AR113" s="178"/>
      <c r="BB113" s="148"/>
      <c r="BC113" s="148"/>
      <c r="BD113" s="148"/>
      <c r="BE113" s="148"/>
      <c r="BF113" s="148"/>
      <c r="BG113" s="148"/>
      <c r="BH113" s="148"/>
    </row>
    <row r="114" spans="24:60" x14ac:dyDescent="0.2">
      <c r="X114" s="279"/>
      <c r="AC114" s="278"/>
      <c r="AD114" s="277"/>
      <c r="AI114" s="277"/>
      <c r="AN114" s="277"/>
      <c r="AQ114" s="277"/>
      <c r="AR114" s="178"/>
      <c r="BB114" s="148"/>
      <c r="BC114" s="148"/>
      <c r="BD114" s="148"/>
      <c r="BE114" s="148"/>
      <c r="BF114" s="148"/>
      <c r="BG114" s="148"/>
      <c r="BH114" s="148"/>
    </row>
    <row r="115" spans="24:60" x14ac:dyDescent="0.2">
      <c r="X115" s="279"/>
      <c r="AC115" s="278"/>
      <c r="AD115" s="277"/>
      <c r="AI115" s="277"/>
      <c r="AN115" s="277"/>
      <c r="AQ115" s="277"/>
      <c r="AR115" s="178"/>
      <c r="BB115" s="148"/>
      <c r="BC115" s="148"/>
      <c r="BD115" s="148"/>
      <c r="BE115" s="148"/>
      <c r="BF115" s="148"/>
      <c r="BG115" s="148"/>
      <c r="BH115" s="148"/>
    </row>
    <row r="116" spans="24:60" x14ac:dyDescent="0.2">
      <c r="X116" s="279"/>
      <c r="AC116" s="278"/>
      <c r="AD116" s="277"/>
      <c r="AI116" s="277"/>
      <c r="AN116" s="277"/>
      <c r="AQ116" s="277"/>
      <c r="AR116" s="178"/>
      <c r="BB116" s="148"/>
      <c r="BC116" s="148"/>
      <c r="BD116" s="148"/>
      <c r="BE116" s="148"/>
      <c r="BF116" s="148"/>
      <c r="BG116" s="148"/>
      <c r="BH116" s="148"/>
    </row>
    <row r="117" spans="24:60" x14ac:dyDescent="0.2">
      <c r="X117" s="279"/>
      <c r="AC117" s="278"/>
      <c r="AD117" s="277"/>
      <c r="AI117" s="277"/>
      <c r="AN117" s="277"/>
      <c r="AQ117" s="277"/>
      <c r="AR117" s="178"/>
      <c r="BB117" s="148"/>
      <c r="BC117" s="148"/>
      <c r="BD117" s="148"/>
      <c r="BE117" s="148"/>
      <c r="BF117" s="148"/>
      <c r="BG117" s="148"/>
      <c r="BH117" s="148"/>
    </row>
    <row r="118" spans="24:60" x14ac:dyDescent="0.2">
      <c r="X118" s="279"/>
      <c r="AC118" s="278"/>
      <c r="AD118" s="277"/>
      <c r="AI118" s="277"/>
      <c r="AN118" s="277"/>
      <c r="AQ118" s="277"/>
      <c r="AR118" s="178"/>
      <c r="BB118" s="148"/>
      <c r="BC118" s="148"/>
      <c r="BD118" s="148"/>
      <c r="BE118" s="148"/>
      <c r="BF118" s="148"/>
      <c r="BG118" s="148"/>
      <c r="BH118" s="148"/>
    </row>
    <row r="119" spans="24:60" x14ac:dyDescent="0.2">
      <c r="X119" s="279"/>
      <c r="AC119" s="278"/>
      <c r="AD119" s="277"/>
      <c r="AI119" s="277"/>
      <c r="AN119" s="277"/>
      <c r="AQ119" s="277"/>
      <c r="AR119" s="178"/>
      <c r="BB119" s="148"/>
      <c r="BC119" s="148"/>
      <c r="BD119" s="148"/>
      <c r="BE119" s="148"/>
      <c r="BF119" s="148"/>
      <c r="BG119" s="148"/>
      <c r="BH119" s="148"/>
    </row>
    <row r="120" spans="24:60" x14ac:dyDescent="0.2">
      <c r="X120" s="279"/>
      <c r="AC120" s="278"/>
      <c r="AD120" s="277"/>
      <c r="AI120" s="277"/>
      <c r="AN120" s="277"/>
      <c r="AQ120" s="277"/>
      <c r="AR120" s="178"/>
      <c r="BB120" s="148"/>
      <c r="BC120" s="148"/>
      <c r="BD120" s="148"/>
      <c r="BE120" s="148"/>
      <c r="BF120" s="148"/>
      <c r="BG120" s="148"/>
      <c r="BH120" s="148"/>
    </row>
    <row r="121" spans="24:60" x14ac:dyDescent="0.2">
      <c r="X121" s="279"/>
      <c r="AC121" s="278"/>
      <c r="AD121" s="277"/>
      <c r="AI121" s="277"/>
      <c r="AN121" s="277"/>
      <c r="AQ121" s="277"/>
      <c r="AR121" s="178"/>
      <c r="BB121" s="148"/>
      <c r="BC121" s="148"/>
      <c r="BD121" s="148"/>
      <c r="BE121" s="148"/>
      <c r="BF121" s="148"/>
      <c r="BG121" s="148"/>
      <c r="BH121" s="148"/>
    </row>
    <row r="122" spans="24:60" x14ac:dyDescent="0.2">
      <c r="X122" s="279"/>
      <c r="AC122" s="278"/>
      <c r="AD122" s="277"/>
      <c r="AI122" s="277"/>
      <c r="AN122" s="277"/>
      <c r="AQ122" s="277"/>
      <c r="AR122" s="178"/>
      <c r="BB122" s="148"/>
      <c r="BC122" s="148"/>
      <c r="BD122" s="148"/>
      <c r="BE122" s="148"/>
      <c r="BF122" s="148"/>
      <c r="BG122" s="148"/>
      <c r="BH122" s="148"/>
    </row>
    <row r="123" spans="24:60" x14ac:dyDescent="0.2">
      <c r="X123" s="279"/>
      <c r="AC123" s="278"/>
      <c r="AD123" s="277"/>
      <c r="AI123" s="277"/>
      <c r="AN123" s="277"/>
      <c r="AQ123" s="277"/>
      <c r="AR123" s="178"/>
      <c r="BB123" s="148"/>
      <c r="BC123" s="148"/>
      <c r="BD123" s="148"/>
      <c r="BE123" s="148"/>
      <c r="BF123" s="148"/>
      <c r="BG123" s="148"/>
      <c r="BH123" s="148"/>
    </row>
    <row r="124" spans="24:60" x14ac:dyDescent="0.2">
      <c r="X124" s="279"/>
      <c r="AC124" s="278"/>
      <c r="AD124" s="277"/>
      <c r="AI124" s="277"/>
      <c r="AN124" s="277"/>
      <c r="AQ124" s="277"/>
      <c r="AR124" s="178"/>
      <c r="BB124" s="148"/>
      <c r="BC124" s="148"/>
      <c r="BD124" s="148"/>
      <c r="BE124" s="148"/>
      <c r="BF124" s="148"/>
      <c r="BG124" s="148"/>
      <c r="BH124" s="148"/>
    </row>
    <row r="125" spans="24:60" x14ac:dyDescent="0.2">
      <c r="X125" s="279"/>
      <c r="AC125" s="278"/>
      <c r="AD125" s="277"/>
      <c r="AI125" s="277"/>
      <c r="AN125" s="277"/>
      <c r="AQ125" s="277"/>
      <c r="AR125" s="178"/>
      <c r="BB125" s="148"/>
      <c r="BC125" s="148"/>
      <c r="BD125" s="148"/>
      <c r="BE125" s="148"/>
      <c r="BF125" s="148"/>
      <c r="BG125" s="148"/>
      <c r="BH125" s="148"/>
    </row>
    <row r="126" spans="24:60" x14ac:dyDescent="0.2">
      <c r="X126" s="279"/>
      <c r="AC126" s="278"/>
      <c r="AD126" s="277"/>
      <c r="AI126" s="277"/>
      <c r="AN126" s="277"/>
      <c r="AQ126" s="277"/>
      <c r="AR126" s="178"/>
      <c r="BB126" s="148"/>
      <c r="BC126" s="148"/>
      <c r="BD126" s="148"/>
      <c r="BE126" s="148"/>
      <c r="BF126" s="148"/>
      <c r="BG126" s="148"/>
      <c r="BH126" s="148"/>
    </row>
    <row r="127" spans="24:60" x14ac:dyDescent="0.2">
      <c r="X127" s="279"/>
      <c r="AC127" s="278"/>
      <c r="AD127" s="277"/>
      <c r="AI127" s="277"/>
      <c r="AN127" s="277"/>
      <c r="AQ127" s="277"/>
      <c r="AR127" s="178"/>
      <c r="BB127" s="148"/>
      <c r="BC127" s="148"/>
      <c r="BD127" s="148"/>
      <c r="BE127" s="148"/>
      <c r="BF127" s="148"/>
      <c r="BG127" s="148"/>
      <c r="BH127" s="148"/>
    </row>
    <row r="128" spans="24:60" x14ac:dyDescent="0.2">
      <c r="X128" s="279"/>
      <c r="AC128" s="278"/>
      <c r="AD128" s="277"/>
      <c r="AI128" s="277"/>
      <c r="AN128" s="277"/>
      <c r="AQ128" s="277"/>
      <c r="AR128" s="178"/>
      <c r="BB128" s="148"/>
      <c r="BC128" s="148"/>
      <c r="BD128" s="148"/>
      <c r="BE128" s="148"/>
      <c r="BF128" s="148"/>
      <c r="BG128" s="148"/>
      <c r="BH128" s="148"/>
    </row>
    <row r="129" spans="24:60" x14ac:dyDescent="0.2">
      <c r="X129" s="279"/>
      <c r="AC129" s="278"/>
      <c r="AD129" s="277"/>
      <c r="AI129" s="277"/>
      <c r="AN129" s="277"/>
      <c r="AQ129" s="277"/>
      <c r="AR129" s="178"/>
      <c r="BB129" s="148"/>
      <c r="BC129" s="148"/>
      <c r="BD129" s="148"/>
      <c r="BE129" s="148"/>
      <c r="BF129" s="148"/>
      <c r="BG129" s="148"/>
      <c r="BH129" s="148"/>
    </row>
    <row r="130" spans="24:60" x14ac:dyDescent="0.2">
      <c r="X130" s="279"/>
      <c r="AC130" s="278"/>
      <c r="AD130" s="277"/>
      <c r="AI130" s="277"/>
      <c r="AN130" s="277"/>
      <c r="AQ130" s="277"/>
      <c r="AR130" s="178"/>
      <c r="BB130" s="148"/>
      <c r="BC130" s="148"/>
      <c r="BD130" s="148"/>
      <c r="BE130" s="148"/>
      <c r="BF130" s="148"/>
      <c r="BG130" s="148"/>
      <c r="BH130" s="148"/>
    </row>
    <row r="131" spans="24:60" x14ac:dyDescent="0.2">
      <c r="X131" s="279"/>
      <c r="AC131" s="278"/>
      <c r="AD131" s="277"/>
      <c r="AI131" s="277"/>
      <c r="AN131" s="277"/>
      <c r="AQ131" s="277"/>
      <c r="AR131" s="178"/>
      <c r="BB131" s="148"/>
      <c r="BC131" s="148"/>
      <c r="BD131" s="148"/>
      <c r="BE131" s="148"/>
      <c r="BF131" s="148"/>
      <c r="BG131" s="148"/>
      <c r="BH131" s="148"/>
    </row>
    <row r="132" spans="24:60" x14ac:dyDescent="0.2">
      <c r="X132" s="279"/>
      <c r="AC132" s="278"/>
      <c r="AD132" s="277"/>
      <c r="AI132" s="277"/>
      <c r="AN132" s="277"/>
      <c r="AQ132" s="277"/>
      <c r="AR132" s="178"/>
      <c r="BB132" s="148"/>
      <c r="BC132" s="148"/>
      <c r="BD132" s="148"/>
      <c r="BE132" s="148"/>
      <c r="BF132" s="148"/>
      <c r="BG132" s="148"/>
      <c r="BH132" s="148"/>
    </row>
    <row r="133" spans="24:60" x14ac:dyDescent="0.2">
      <c r="X133" s="279"/>
      <c r="AC133" s="278"/>
      <c r="AD133" s="277"/>
      <c r="AI133" s="277"/>
      <c r="AN133" s="277"/>
      <c r="AQ133" s="277"/>
      <c r="AR133" s="178"/>
      <c r="BB133" s="148"/>
      <c r="BC133" s="148"/>
      <c r="BD133" s="148"/>
      <c r="BE133" s="148"/>
      <c r="BF133" s="148"/>
      <c r="BG133" s="148"/>
      <c r="BH133" s="148"/>
    </row>
    <row r="134" spans="24:60" x14ac:dyDescent="0.2">
      <c r="X134" s="279"/>
      <c r="AC134" s="278"/>
      <c r="AD134" s="277"/>
      <c r="AI134" s="277"/>
      <c r="AN134" s="277"/>
      <c r="AQ134" s="277"/>
      <c r="AR134" s="178"/>
      <c r="BB134" s="148"/>
      <c r="BC134" s="148"/>
      <c r="BD134" s="148"/>
      <c r="BE134" s="148"/>
      <c r="BF134" s="148"/>
      <c r="BG134" s="148"/>
      <c r="BH134" s="148"/>
    </row>
    <row r="135" spans="24:60" x14ac:dyDescent="0.2">
      <c r="X135" s="279"/>
      <c r="AC135" s="278"/>
      <c r="AD135" s="277"/>
      <c r="AI135" s="277"/>
      <c r="AN135" s="277"/>
      <c r="AQ135" s="277"/>
      <c r="AR135" s="178"/>
      <c r="BB135" s="148"/>
      <c r="BC135" s="148"/>
      <c r="BD135" s="148"/>
      <c r="BE135" s="148"/>
      <c r="BF135" s="148"/>
      <c r="BG135" s="148"/>
      <c r="BH135" s="148"/>
    </row>
    <row r="136" spans="24:60" x14ac:dyDescent="0.2">
      <c r="X136" s="279"/>
      <c r="AC136" s="278"/>
      <c r="AD136" s="277"/>
      <c r="AI136" s="277"/>
      <c r="AN136" s="277"/>
      <c r="AQ136" s="277"/>
      <c r="AR136" s="178"/>
      <c r="BB136" s="148"/>
      <c r="BC136" s="148"/>
      <c r="BD136" s="148"/>
      <c r="BE136" s="148"/>
      <c r="BF136" s="148"/>
      <c r="BG136" s="148"/>
      <c r="BH136" s="148"/>
    </row>
    <row r="137" spans="24:60" x14ac:dyDescent="0.2">
      <c r="X137" s="279"/>
      <c r="AC137" s="278"/>
      <c r="AD137" s="277"/>
      <c r="AI137" s="277"/>
      <c r="AN137" s="277"/>
      <c r="AQ137" s="277"/>
      <c r="AR137" s="178"/>
      <c r="BB137" s="148"/>
      <c r="BC137" s="148"/>
      <c r="BD137" s="148"/>
      <c r="BE137" s="148"/>
      <c r="BF137" s="148"/>
      <c r="BG137" s="148"/>
      <c r="BH137" s="148"/>
    </row>
    <row r="138" spans="24:60" x14ac:dyDescent="0.2">
      <c r="X138" s="279"/>
      <c r="AC138" s="278"/>
      <c r="AD138" s="277"/>
      <c r="AI138" s="277"/>
      <c r="AN138" s="277"/>
      <c r="AQ138" s="277"/>
      <c r="AR138" s="178"/>
      <c r="BB138" s="148"/>
      <c r="BC138" s="148"/>
      <c r="BD138" s="148"/>
      <c r="BE138" s="148"/>
      <c r="BF138" s="148"/>
      <c r="BG138" s="148"/>
      <c r="BH138" s="148"/>
    </row>
    <row r="139" spans="24:60" x14ac:dyDescent="0.2">
      <c r="X139" s="279"/>
      <c r="AC139" s="278"/>
      <c r="AD139" s="277"/>
      <c r="AI139" s="277"/>
      <c r="AN139" s="277"/>
      <c r="AQ139" s="277"/>
      <c r="AR139" s="178"/>
      <c r="BB139" s="148"/>
      <c r="BC139" s="148"/>
      <c r="BD139" s="148"/>
      <c r="BE139" s="148"/>
      <c r="BF139" s="148"/>
      <c r="BG139" s="148"/>
      <c r="BH139" s="148"/>
    </row>
    <row r="140" spans="24:60" x14ac:dyDescent="0.2">
      <c r="X140" s="279"/>
      <c r="AC140" s="278"/>
      <c r="AD140" s="277"/>
      <c r="AI140" s="277"/>
      <c r="AN140" s="277"/>
      <c r="AQ140" s="277"/>
      <c r="AR140" s="178"/>
      <c r="BB140" s="148"/>
      <c r="BC140" s="148"/>
      <c r="BD140" s="148"/>
      <c r="BE140" s="148"/>
      <c r="BF140" s="148"/>
      <c r="BG140" s="148"/>
      <c r="BH140" s="148"/>
    </row>
    <row r="141" spans="24:60" x14ac:dyDescent="0.2">
      <c r="X141" s="279"/>
      <c r="AC141" s="278"/>
      <c r="AD141" s="277"/>
      <c r="AI141" s="277"/>
      <c r="AN141" s="277"/>
      <c r="AQ141" s="277"/>
      <c r="AR141" s="178"/>
      <c r="BB141" s="148"/>
      <c r="BC141" s="148"/>
      <c r="BD141" s="148"/>
      <c r="BE141" s="148"/>
      <c r="BF141" s="148"/>
      <c r="BG141" s="148"/>
      <c r="BH141" s="148"/>
    </row>
    <row r="142" spans="24:60" x14ac:dyDescent="0.2">
      <c r="X142" s="279"/>
      <c r="AC142" s="278"/>
      <c r="AD142" s="277"/>
      <c r="AI142" s="277"/>
      <c r="AN142" s="277"/>
      <c r="AQ142" s="277"/>
      <c r="AR142" s="178"/>
      <c r="BB142" s="148"/>
      <c r="BC142" s="148"/>
      <c r="BD142" s="148"/>
      <c r="BE142" s="148"/>
      <c r="BF142" s="148"/>
      <c r="BG142" s="148"/>
      <c r="BH142" s="148"/>
    </row>
    <row r="143" spans="24:60" x14ac:dyDescent="0.2">
      <c r="X143" s="279"/>
      <c r="AC143" s="278"/>
      <c r="AD143" s="277"/>
      <c r="AI143" s="277"/>
      <c r="AN143" s="277"/>
      <c r="AQ143" s="277"/>
      <c r="AR143" s="178"/>
      <c r="BB143" s="148"/>
      <c r="BC143" s="148"/>
      <c r="BD143" s="148"/>
      <c r="BE143" s="148"/>
      <c r="BF143" s="148"/>
      <c r="BG143" s="148"/>
      <c r="BH143" s="148"/>
    </row>
    <row r="144" spans="24:60" x14ac:dyDescent="0.2">
      <c r="X144" s="279"/>
      <c r="AC144" s="278"/>
      <c r="AD144" s="277"/>
      <c r="AI144" s="277"/>
      <c r="AN144" s="277"/>
      <c r="AQ144" s="277"/>
      <c r="AR144" s="178"/>
      <c r="BB144" s="148"/>
      <c r="BC144" s="148"/>
      <c r="BD144" s="148"/>
      <c r="BE144" s="148"/>
      <c r="BF144" s="148"/>
      <c r="BG144" s="148"/>
      <c r="BH144" s="148"/>
    </row>
    <row r="145" spans="24:60" x14ac:dyDescent="0.2">
      <c r="X145" s="279"/>
      <c r="AC145" s="278"/>
      <c r="AD145" s="277"/>
      <c r="AI145" s="277"/>
      <c r="AN145" s="277"/>
      <c r="AQ145" s="277"/>
      <c r="AR145" s="178"/>
      <c r="BB145" s="148"/>
      <c r="BC145" s="148"/>
      <c r="BD145" s="148"/>
      <c r="BE145" s="148"/>
      <c r="BF145" s="148"/>
      <c r="BG145" s="148"/>
      <c r="BH145" s="148"/>
    </row>
    <row r="146" spans="24:60" x14ac:dyDescent="0.2">
      <c r="X146" s="279"/>
      <c r="AC146" s="278"/>
      <c r="AD146" s="277"/>
      <c r="AI146" s="277"/>
      <c r="AN146" s="277"/>
      <c r="AQ146" s="277"/>
      <c r="AR146" s="178"/>
      <c r="BB146" s="148"/>
      <c r="BC146" s="148"/>
      <c r="BD146" s="148"/>
      <c r="BE146" s="148"/>
      <c r="BF146" s="148"/>
      <c r="BG146" s="148"/>
      <c r="BH146" s="148"/>
    </row>
    <row r="147" spans="24:60" x14ac:dyDescent="0.2">
      <c r="X147" s="279"/>
      <c r="AC147" s="278"/>
      <c r="AD147" s="277"/>
      <c r="AI147" s="277"/>
      <c r="AN147" s="277"/>
      <c r="AQ147" s="277"/>
      <c r="AR147" s="178"/>
      <c r="BB147" s="148"/>
      <c r="BC147" s="148"/>
      <c r="BD147" s="148"/>
      <c r="BE147" s="148"/>
      <c r="BF147" s="148"/>
      <c r="BG147" s="148"/>
      <c r="BH147" s="148"/>
    </row>
    <row r="148" spans="24:60" x14ac:dyDescent="0.2">
      <c r="X148" s="279"/>
      <c r="AC148" s="278"/>
      <c r="AD148" s="277"/>
      <c r="AI148" s="277"/>
      <c r="AN148" s="277"/>
      <c r="AQ148" s="277"/>
      <c r="AR148" s="178"/>
      <c r="BB148" s="148"/>
      <c r="BC148" s="148"/>
      <c r="BD148" s="148"/>
      <c r="BE148" s="148"/>
      <c r="BF148" s="148"/>
      <c r="BG148" s="148"/>
      <c r="BH148" s="148"/>
    </row>
    <row r="149" spans="24:60" x14ac:dyDescent="0.2">
      <c r="X149" s="279"/>
      <c r="AC149" s="278"/>
      <c r="AD149" s="277"/>
      <c r="AI149" s="277"/>
      <c r="AN149" s="277"/>
      <c r="AQ149" s="277"/>
      <c r="AR149" s="178"/>
      <c r="BB149" s="148"/>
      <c r="BC149" s="148"/>
      <c r="BD149" s="148"/>
      <c r="BE149" s="148"/>
      <c r="BF149" s="148"/>
      <c r="BG149" s="148"/>
      <c r="BH149" s="148"/>
    </row>
    <row r="150" spans="24:60" x14ac:dyDescent="0.2">
      <c r="X150" s="279"/>
      <c r="AC150" s="278"/>
      <c r="AD150" s="277"/>
      <c r="AI150" s="277"/>
      <c r="AN150" s="277"/>
      <c r="AQ150" s="277"/>
      <c r="AR150" s="178"/>
      <c r="BB150" s="148"/>
      <c r="BC150" s="148"/>
      <c r="BD150" s="148"/>
      <c r="BE150" s="148"/>
      <c r="BF150" s="148"/>
      <c r="BG150" s="148"/>
      <c r="BH150" s="148"/>
    </row>
    <row r="151" spans="24:60" x14ac:dyDescent="0.2">
      <c r="X151" s="279"/>
      <c r="AC151" s="278"/>
      <c r="AD151" s="277"/>
      <c r="AI151" s="277"/>
      <c r="AN151" s="277"/>
      <c r="AQ151" s="277"/>
      <c r="AR151" s="178"/>
      <c r="BB151" s="148"/>
      <c r="BC151" s="148"/>
      <c r="BD151" s="148"/>
      <c r="BE151" s="148"/>
      <c r="BF151" s="148"/>
      <c r="BG151" s="148"/>
      <c r="BH151" s="148"/>
    </row>
    <row r="152" spans="24:60" x14ac:dyDescent="0.2">
      <c r="X152" s="279"/>
      <c r="AC152" s="278"/>
      <c r="AD152" s="277"/>
      <c r="AI152" s="277"/>
      <c r="AN152" s="277"/>
      <c r="AQ152" s="277"/>
      <c r="AR152" s="178"/>
      <c r="BB152" s="148"/>
      <c r="BC152" s="148"/>
      <c r="BD152" s="148"/>
      <c r="BE152" s="148"/>
      <c r="BF152" s="148"/>
      <c r="BG152" s="148"/>
      <c r="BH152" s="148"/>
    </row>
    <row r="153" spans="24:60" x14ac:dyDescent="0.2">
      <c r="X153" s="279"/>
      <c r="AC153" s="278"/>
      <c r="AD153" s="277"/>
      <c r="AI153" s="277"/>
      <c r="AN153" s="277"/>
      <c r="AQ153" s="277"/>
      <c r="AR153" s="178"/>
      <c r="BB153" s="148"/>
      <c r="BC153" s="148"/>
      <c r="BD153" s="148"/>
      <c r="BE153" s="148"/>
      <c r="BF153" s="148"/>
      <c r="BG153" s="148"/>
      <c r="BH153" s="148"/>
    </row>
    <row r="154" spans="24:60" x14ac:dyDescent="0.2">
      <c r="X154" s="279"/>
      <c r="AC154" s="278"/>
      <c r="AD154" s="277"/>
      <c r="AI154" s="277"/>
      <c r="AN154" s="277"/>
      <c r="AQ154" s="277"/>
      <c r="AR154" s="178"/>
      <c r="BB154" s="148"/>
      <c r="BC154" s="148"/>
      <c r="BD154" s="148"/>
      <c r="BE154" s="148"/>
      <c r="BF154" s="148"/>
      <c r="BG154" s="148"/>
      <c r="BH154" s="148"/>
    </row>
    <row r="155" spans="24:60" x14ac:dyDescent="0.2">
      <c r="X155" s="279"/>
      <c r="AC155" s="278"/>
      <c r="AD155" s="277"/>
      <c r="AI155" s="277"/>
      <c r="AN155" s="277"/>
      <c r="AQ155" s="277"/>
      <c r="AR155" s="178"/>
      <c r="BB155" s="148"/>
      <c r="BC155" s="148"/>
      <c r="BD155" s="148"/>
      <c r="BE155" s="148"/>
      <c r="BF155" s="148"/>
      <c r="BG155" s="148"/>
      <c r="BH155" s="148"/>
    </row>
    <row r="156" spans="24:60" x14ac:dyDescent="0.2">
      <c r="X156" s="279"/>
      <c r="AC156" s="278"/>
      <c r="AD156" s="277"/>
      <c r="AI156" s="277"/>
      <c r="AN156" s="277"/>
      <c r="AQ156" s="277"/>
      <c r="AR156" s="178"/>
      <c r="BB156" s="148"/>
      <c r="BC156" s="148"/>
      <c r="BD156" s="148"/>
      <c r="BE156" s="148"/>
      <c r="BF156" s="148"/>
      <c r="BG156" s="148"/>
      <c r="BH156" s="148"/>
    </row>
    <row r="157" spans="24:60" x14ac:dyDescent="0.2">
      <c r="X157" s="279"/>
      <c r="AC157" s="278"/>
      <c r="AD157" s="277"/>
      <c r="AI157" s="277"/>
      <c r="AN157" s="277"/>
      <c r="AQ157" s="277"/>
      <c r="AR157" s="178"/>
      <c r="BB157" s="148"/>
      <c r="BC157" s="148"/>
      <c r="BD157" s="148"/>
      <c r="BE157" s="148"/>
      <c r="BF157" s="148"/>
      <c r="BG157" s="148"/>
      <c r="BH157" s="148"/>
    </row>
    <row r="158" spans="24:60" x14ac:dyDescent="0.2">
      <c r="X158" s="279"/>
      <c r="AC158" s="278"/>
      <c r="AD158" s="277"/>
      <c r="AI158" s="277"/>
      <c r="AN158" s="277"/>
      <c r="AQ158" s="277"/>
      <c r="AR158" s="178"/>
      <c r="BB158" s="148"/>
      <c r="BC158" s="148"/>
      <c r="BD158" s="148"/>
      <c r="BE158" s="148"/>
      <c r="BF158" s="148"/>
      <c r="BG158" s="148"/>
      <c r="BH158" s="148"/>
    </row>
    <row r="159" spans="24:60" x14ac:dyDescent="0.2">
      <c r="X159" s="279"/>
      <c r="AC159" s="278"/>
      <c r="AD159" s="277"/>
      <c r="AI159" s="277"/>
      <c r="AN159" s="277"/>
      <c r="AQ159" s="277"/>
      <c r="AR159" s="178"/>
      <c r="BB159" s="148"/>
      <c r="BC159" s="148"/>
      <c r="BD159" s="148"/>
      <c r="BE159" s="148"/>
      <c r="BF159" s="148"/>
      <c r="BG159" s="148"/>
      <c r="BH159" s="148"/>
    </row>
    <row r="160" spans="24:60" x14ac:dyDescent="0.2">
      <c r="X160" s="279"/>
      <c r="AC160" s="278"/>
      <c r="AD160" s="277"/>
      <c r="AI160" s="277"/>
      <c r="AN160" s="277"/>
      <c r="AQ160" s="277"/>
      <c r="AR160" s="178"/>
      <c r="BB160" s="148"/>
      <c r="BC160" s="148"/>
      <c r="BD160" s="148"/>
      <c r="BE160" s="148"/>
      <c r="BF160" s="148"/>
      <c r="BG160" s="148"/>
      <c r="BH160" s="148"/>
    </row>
    <row r="161" spans="24:60" x14ac:dyDescent="0.2">
      <c r="X161" s="279"/>
      <c r="AC161" s="278"/>
      <c r="AD161" s="277"/>
      <c r="AI161" s="277"/>
      <c r="AN161" s="277"/>
      <c r="AQ161" s="277"/>
      <c r="AR161" s="178"/>
      <c r="BB161" s="148"/>
      <c r="BC161" s="148"/>
      <c r="BD161" s="148"/>
      <c r="BE161" s="148"/>
      <c r="BF161" s="148"/>
      <c r="BG161" s="148"/>
      <c r="BH161" s="148"/>
    </row>
    <row r="162" spans="24:60" x14ac:dyDescent="0.2">
      <c r="X162" s="279"/>
      <c r="AC162" s="278"/>
      <c r="AD162" s="277"/>
      <c r="AI162" s="277"/>
      <c r="AN162" s="277"/>
      <c r="AQ162" s="277"/>
      <c r="AR162" s="178"/>
      <c r="BB162" s="148"/>
      <c r="BC162" s="148"/>
      <c r="BD162" s="148"/>
      <c r="BE162" s="148"/>
      <c r="BF162" s="148"/>
      <c r="BG162" s="148"/>
      <c r="BH162" s="148"/>
    </row>
    <row r="163" spans="24:60" x14ac:dyDescent="0.2">
      <c r="X163" s="279"/>
      <c r="AC163" s="278"/>
      <c r="AD163" s="277"/>
      <c r="AI163" s="277"/>
      <c r="AN163" s="277"/>
      <c r="AQ163" s="277"/>
      <c r="AR163" s="178"/>
      <c r="BB163" s="148"/>
      <c r="BC163" s="148"/>
      <c r="BD163" s="148"/>
      <c r="BE163" s="148"/>
      <c r="BF163" s="148"/>
      <c r="BG163" s="148"/>
      <c r="BH163" s="148"/>
    </row>
    <row r="164" spans="24:60" x14ac:dyDescent="0.2">
      <c r="X164" s="279"/>
      <c r="AC164" s="278"/>
      <c r="AD164" s="277"/>
      <c r="AI164" s="277"/>
      <c r="AN164" s="277"/>
      <c r="AQ164" s="277"/>
      <c r="AR164" s="178"/>
      <c r="BB164" s="148"/>
      <c r="BC164" s="148"/>
      <c r="BD164" s="148"/>
      <c r="BE164" s="148"/>
      <c r="BF164" s="148"/>
      <c r="BG164" s="148"/>
      <c r="BH164" s="148"/>
    </row>
    <row r="165" spans="24:60" x14ac:dyDescent="0.2">
      <c r="X165" s="279"/>
      <c r="AC165" s="278"/>
      <c r="AD165" s="277"/>
      <c r="AI165" s="277"/>
      <c r="AN165" s="277"/>
      <c r="AQ165" s="277"/>
      <c r="AR165" s="178"/>
      <c r="BB165" s="148"/>
      <c r="BC165" s="148"/>
      <c r="BD165" s="148"/>
      <c r="BE165" s="148"/>
      <c r="BF165" s="148"/>
      <c r="BG165" s="148"/>
      <c r="BH165" s="148"/>
    </row>
    <row r="166" spans="24:60" x14ac:dyDescent="0.2">
      <c r="X166" s="279"/>
      <c r="AC166" s="278"/>
      <c r="AD166" s="277"/>
      <c r="AI166" s="277"/>
      <c r="AN166" s="277"/>
      <c r="AQ166" s="277"/>
      <c r="AR166" s="178"/>
      <c r="BB166" s="148"/>
      <c r="BC166" s="148"/>
      <c r="BD166" s="148"/>
      <c r="BE166" s="148"/>
      <c r="BF166" s="148"/>
      <c r="BG166" s="148"/>
      <c r="BH166" s="148"/>
    </row>
    <row r="167" spans="24:60" x14ac:dyDescent="0.2">
      <c r="X167" s="279"/>
      <c r="AC167" s="278"/>
      <c r="AD167" s="277"/>
      <c r="AI167" s="277"/>
      <c r="AN167" s="277"/>
      <c r="AQ167" s="277"/>
      <c r="AR167" s="178"/>
      <c r="BB167" s="148"/>
      <c r="BC167" s="148"/>
      <c r="BD167" s="148"/>
      <c r="BE167" s="148"/>
      <c r="BF167" s="148"/>
      <c r="BG167" s="148"/>
      <c r="BH167" s="148"/>
    </row>
    <row r="168" spans="24:60" x14ac:dyDescent="0.2">
      <c r="X168" s="279"/>
      <c r="AC168" s="278"/>
      <c r="AD168" s="277"/>
      <c r="AI168" s="277"/>
      <c r="AN168" s="277"/>
      <c r="AQ168" s="277"/>
      <c r="AR168" s="178"/>
      <c r="BB168" s="148"/>
      <c r="BC168" s="148"/>
      <c r="BD168" s="148"/>
      <c r="BE168" s="148"/>
      <c r="BF168" s="148"/>
      <c r="BG168" s="148"/>
      <c r="BH168" s="148"/>
    </row>
    <row r="169" spans="24:60" x14ac:dyDescent="0.2">
      <c r="X169" s="279"/>
      <c r="AC169" s="278"/>
      <c r="AD169" s="277"/>
      <c r="AI169" s="277"/>
      <c r="AN169" s="277"/>
      <c r="AQ169" s="277"/>
      <c r="AR169" s="178"/>
      <c r="BB169" s="148"/>
      <c r="BC169" s="148"/>
      <c r="BD169" s="148"/>
      <c r="BE169" s="148"/>
      <c r="BF169" s="148"/>
      <c r="BG169" s="148"/>
      <c r="BH169" s="148"/>
    </row>
    <row r="170" spans="24:60" x14ac:dyDescent="0.2">
      <c r="X170" s="279"/>
      <c r="AC170" s="278"/>
      <c r="AD170" s="277"/>
      <c r="AI170" s="277"/>
      <c r="AN170" s="277"/>
      <c r="AQ170" s="277"/>
      <c r="AR170" s="178"/>
      <c r="BB170" s="148"/>
      <c r="BC170" s="148"/>
      <c r="BD170" s="148"/>
      <c r="BE170" s="148"/>
      <c r="BF170" s="148"/>
      <c r="BG170" s="148"/>
      <c r="BH170" s="148"/>
    </row>
    <row r="171" spans="24:60" x14ac:dyDescent="0.2">
      <c r="X171" s="279"/>
      <c r="AC171" s="278"/>
      <c r="AD171" s="277"/>
      <c r="AI171" s="277"/>
      <c r="AN171" s="277"/>
      <c r="AQ171" s="277"/>
      <c r="AR171" s="178"/>
      <c r="BB171" s="148"/>
      <c r="BC171" s="148"/>
      <c r="BD171" s="148"/>
      <c r="BE171" s="148"/>
      <c r="BF171" s="148"/>
      <c r="BG171" s="148"/>
      <c r="BH171" s="148"/>
    </row>
    <row r="172" spans="24:60" x14ac:dyDescent="0.2">
      <c r="X172" s="279"/>
      <c r="AC172" s="278"/>
      <c r="AD172" s="277"/>
      <c r="AI172" s="277"/>
      <c r="AN172" s="277"/>
      <c r="AQ172" s="277"/>
      <c r="AR172" s="178"/>
      <c r="BB172" s="148"/>
      <c r="BC172" s="148"/>
      <c r="BD172" s="148"/>
      <c r="BE172" s="148"/>
      <c r="BF172" s="148"/>
      <c r="BG172" s="148"/>
      <c r="BH172" s="148"/>
    </row>
    <row r="173" spans="24:60" x14ac:dyDescent="0.2">
      <c r="X173" s="279"/>
      <c r="AC173" s="278"/>
      <c r="AD173" s="277"/>
      <c r="AI173" s="277"/>
      <c r="AN173" s="277"/>
      <c r="AQ173" s="277"/>
      <c r="AR173" s="178"/>
      <c r="BB173" s="148"/>
      <c r="BC173" s="148"/>
      <c r="BD173" s="148"/>
      <c r="BE173" s="148"/>
      <c r="BF173" s="148"/>
      <c r="BG173" s="148"/>
      <c r="BH173" s="148"/>
    </row>
    <row r="174" spans="24:60" x14ac:dyDescent="0.2">
      <c r="X174" s="279"/>
      <c r="AC174" s="278"/>
      <c r="AD174" s="277"/>
      <c r="AI174" s="277"/>
      <c r="AN174" s="277"/>
      <c r="AQ174" s="277"/>
      <c r="AR174" s="178"/>
      <c r="BB174" s="148"/>
      <c r="BC174" s="148"/>
      <c r="BD174" s="148"/>
      <c r="BE174" s="148"/>
      <c r="BF174" s="148"/>
      <c r="BG174" s="148"/>
      <c r="BH174" s="148"/>
    </row>
    <row r="175" spans="24:60" x14ac:dyDescent="0.2">
      <c r="X175" s="279"/>
      <c r="AC175" s="278"/>
      <c r="AD175" s="277"/>
      <c r="AI175" s="277"/>
      <c r="AN175" s="277"/>
      <c r="AQ175" s="277"/>
      <c r="AR175" s="178"/>
      <c r="BB175" s="148"/>
      <c r="BC175" s="148"/>
      <c r="BD175" s="148"/>
      <c r="BE175" s="148"/>
      <c r="BF175" s="148"/>
      <c r="BG175" s="148"/>
      <c r="BH175" s="148"/>
    </row>
    <row r="176" spans="24:60" x14ac:dyDescent="0.2">
      <c r="X176" s="279"/>
      <c r="AC176" s="278"/>
      <c r="AD176" s="277"/>
      <c r="AI176" s="277"/>
      <c r="AN176" s="277"/>
      <c r="AQ176" s="277"/>
      <c r="AR176" s="178"/>
      <c r="BB176" s="148"/>
      <c r="BC176" s="148"/>
      <c r="BD176" s="148"/>
      <c r="BE176" s="148"/>
      <c r="BF176" s="148"/>
      <c r="BG176" s="148"/>
      <c r="BH176" s="148"/>
    </row>
    <row r="177" spans="24:60" x14ac:dyDescent="0.2">
      <c r="X177" s="279"/>
      <c r="AC177" s="278"/>
      <c r="AD177" s="277"/>
      <c r="AI177" s="277"/>
      <c r="AN177" s="277"/>
      <c r="AQ177" s="277"/>
      <c r="AR177" s="178"/>
      <c r="BB177" s="148"/>
      <c r="BC177" s="148"/>
      <c r="BD177" s="148"/>
      <c r="BE177" s="148"/>
      <c r="BF177" s="148"/>
      <c r="BG177" s="148"/>
      <c r="BH177" s="148"/>
    </row>
    <row r="178" spans="24:60" x14ac:dyDescent="0.2">
      <c r="X178" s="279"/>
      <c r="AC178" s="278"/>
      <c r="AD178" s="277"/>
      <c r="AI178" s="277"/>
      <c r="AN178" s="277"/>
      <c r="AQ178" s="277"/>
      <c r="AR178" s="178"/>
      <c r="BB178" s="143"/>
      <c r="BC178" s="143"/>
      <c r="BD178" s="143"/>
      <c r="BE178" s="143"/>
      <c r="BF178" s="143"/>
      <c r="BG178" s="143"/>
      <c r="BH178" s="143"/>
    </row>
    <row r="179" spans="24:60" x14ac:dyDescent="0.2">
      <c r="AR179" s="179"/>
    </row>
    <row r="180" spans="24:60" x14ac:dyDescent="0.2">
      <c r="AR180" s="179"/>
    </row>
    <row r="186" spans="24:60" s="183" customFormat="1" x14ac:dyDescent="0.2">
      <c r="Y186" s="182"/>
      <c r="Z186" s="182"/>
      <c r="AC186" s="182"/>
      <c r="AD186" s="182"/>
      <c r="AE186" s="182"/>
      <c r="AH186" s="182"/>
      <c r="AI186" s="182"/>
      <c r="AJ186" s="182"/>
      <c r="AM186" s="182"/>
      <c r="AN186" s="182"/>
      <c r="AO186" s="182"/>
      <c r="AR186" s="181"/>
    </row>
    <row r="187" spans="24:60" s="183" customFormat="1" x14ac:dyDescent="0.2">
      <c r="Y187" s="182"/>
      <c r="Z187" s="182"/>
      <c r="AC187" s="182"/>
      <c r="AD187" s="182"/>
      <c r="AE187" s="182"/>
      <c r="AH187" s="182"/>
      <c r="AI187" s="182"/>
      <c r="AJ187" s="182"/>
      <c r="AM187" s="182"/>
      <c r="AN187" s="182"/>
      <c r="AO187" s="182"/>
      <c r="AR187" s="181"/>
    </row>
    <row r="188" spans="24:60" s="183" customFormat="1" x14ac:dyDescent="0.2">
      <c r="Y188" s="182"/>
      <c r="Z188" s="182"/>
      <c r="AC188" s="182"/>
      <c r="AD188" s="182"/>
      <c r="AE188" s="182"/>
      <c r="AH188" s="182"/>
      <c r="AI188" s="182"/>
      <c r="AJ188" s="182"/>
      <c r="AM188" s="182"/>
      <c r="AN188" s="182"/>
      <c r="AO188" s="182"/>
      <c r="AR188" s="180"/>
    </row>
    <row r="189" spans="24:60" s="183" customFormat="1" x14ac:dyDescent="0.2">
      <c r="Y189" s="182"/>
      <c r="Z189" s="182"/>
      <c r="AC189" s="182"/>
      <c r="AD189" s="182"/>
      <c r="AE189" s="182"/>
      <c r="AH189" s="182"/>
      <c r="AI189" s="182"/>
      <c r="AJ189" s="182"/>
      <c r="AM189" s="182"/>
      <c r="AN189" s="182"/>
      <c r="AO189" s="182"/>
      <c r="AR189" s="181"/>
    </row>
    <row r="190" spans="24:60" s="183" customFormat="1" x14ac:dyDescent="0.2">
      <c r="Y190" s="182"/>
      <c r="Z190" s="182"/>
      <c r="AC190" s="182"/>
      <c r="AD190" s="182"/>
      <c r="AE190" s="182"/>
      <c r="AH190" s="182"/>
      <c r="AI190" s="182"/>
      <c r="AJ190" s="182"/>
      <c r="AM190" s="182"/>
      <c r="AN190" s="182"/>
      <c r="AO190" s="182"/>
      <c r="AR190" s="181"/>
    </row>
    <row r="191" spans="24:60" s="183" customFormat="1" x14ac:dyDescent="0.2">
      <c r="Y191" s="182"/>
      <c r="Z191" s="182"/>
      <c r="AC191" s="182"/>
      <c r="AD191" s="182"/>
      <c r="AE191" s="182"/>
      <c r="AH191" s="182"/>
      <c r="AI191" s="182"/>
      <c r="AJ191" s="182"/>
      <c r="AM191" s="182"/>
      <c r="AN191" s="182"/>
      <c r="AO191" s="182"/>
      <c r="AR191" s="181"/>
    </row>
    <row r="192" spans="24:60" s="183" customFormat="1" x14ac:dyDescent="0.2">
      <c r="Y192" s="182"/>
      <c r="Z192" s="182"/>
      <c r="AC192" s="182"/>
      <c r="AD192" s="182"/>
      <c r="AE192" s="182"/>
      <c r="AH192" s="182"/>
      <c r="AI192" s="182"/>
      <c r="AJ192" s="182"/>
      <c r="AM192" s="182"/>
      <c r="AN192" s="182"/>
      <c r="AO192" s="182"/>
      <c r="AR192" s="181"/>
    </row>
    <row r="193" spans="1:108" s="183" customFormat="1" ht="36" customHeight="1" x14ac:dyDescent="0.2">
      <c r="A193" s="181" t="s">
        <v>157</v>
      </c>
      <c r="B193" s="181"/>
      <c r="C193" s="181"/>
      <c r="D193" s="181" t="s">
        <v>153</v>
      </c>
      <c r="E193" s="181" t="s">
        <v>293</v>
      </c>
      <c r="F193" s="181"/>
      <c r="G193" s="181" t="s">
        <v>270</v>
      </c>
      <c r="H193" s="181" t="s">
        <v>271</v>
      </c>
      <c r="I193" s="181" t="s">
        <v>272</v>
      </c>
      <c r="J193" s="181" t="s">
        <v>294</v>
      </c>
      <c r="L193" s="183" t="s">
        <v>562</v>
      </c>
      <c r="N193" s="181" t="s">
        <v>25</v>
      </c>
      <c r="S193" s="181" t="s">
        <v>58</v>
      </c>
      <c r="Y193" s="182"/>
      <c r="Z193" s="182"/>
      <c r="AA193" s="181" t="s">
        <v>329</v>
      </c>
      <c r="AC193" s="182"/>
      <c r="AD193" s="182"/>
      <c r="AE193" s="182"/>
      <c r="AG193" s="181" t="s">
        <v>305</v>
      </c>
      <c r="AH193" s="185"/>
      <c r="AI193" s="182"/>
      <c r="AJ193" s="182"/>
      <c r="AK193" s="181" t="s">
        <v>310</v>
      </c>
      <c r="AL193" s="181" t="s">
        <v>309</v>
      </c>
      <c r="AM193" s="185"/>
      <c r="AN193" s="182"/>
      <c r="AO193" s="182"/>
      <c r="AR193" s="181"/>
      <c r="AT193" s="181" t="s">
        <v>296</v>
      </c>
      <c r="AW193" s="224" t="s">
        <v>295</v>
      </c>
      <c r="AX193" s="224"/>
      <c r="AY193" s="224"/>
      <c r="AZ193" s="181"/>
      <c r="BA193" s="181" t="s">
        <v>161</v>
      </c>
      <c r="BB193" s="181"/>
      <c r="BC193" s="181" t="s">
        <v>298</v>
      </c>
      <c r="BD193" s="180" t="s">
        <v>297</v>
      </c>
      <c r="BE193" s="181" t="s">
        <v>446</v>
      </c>
      <c r="BF193" s="181" t="s">
        <v>461</v>
      </c>
      <c r="BG193" s="181" t="s">
        <v>161</v>
      </c>
      <c r="BH193" s="181" t="s">
        <v>299</v>
      </c>
      <c r="BJ193" s="224" t="s">
        <v>300</v>
      </c>
      <c r="BK193" s="224"/>
      <c r="BL193" s="224"/>
      <c r="BM193" s="224"/>
      <c r="BN193" s="224"/>
      <c r="BO193" s="224"/>
      <c r="BP193" s="224"/>
      <c r="BQ193" s="224"/>
      <c r="BR193" s="224"/>
      <c r="BS193" s="224"/>
      <c r="BT193" s="224"/>
      <c r="BU193" s="224"/>
      <c r="BV193" s="224"/>
      <c r="BW193" s="224"/>
      <c r="BX193" s="224"/>
      <c r="BY193" s="224"/>
      <c r="BZ193" s="224"/>
      <c r="CA193" s="224"/>
      <c r="CB193" s="224"/>
      <c r="CD193" s="224" t="s">
        <v>301</v>
      </c>
      <c r="CE193" s="224"/>
      <c r="CF193" s="224"/>
      <c r="CG193" s="224"/>
      <c r="CH193" s="224"/>
      <c r="CI193" s="224"/>
      <c r="CJ193" s="224"/>
      <c r="CK193" s="224"/>
      <c r="CL193" s="224"/>
      <c r="CM193" s="224"/>
      <c r="CO193" s="224" t="s">
        <v>302</v>
      </c>
      <c r="CP193" s="224"/>
      <c r="CQ193" s="224"/>
      <c r="CR193" s="224"/>
      <c r="CS193" s="224"/>
      <c r="CT193" s="224"/>
      <c r="CU193" s="224"/>
      <c r="CV193" s="224"/>
      <c r="CW193" s="224"/>
      <c r="CX193" s="180"/>
      <c r="CZ193" s="285" t="s">
        <v>568</v>
      </c>
      <c r="DA193" s="285"/>
      <c r="DB193" s="285"/>
      <c r="DC193" s="285"/>
      <c r="DD193" s="285"/>
    </row>
    <row r="194" spans="1:108" s="183" customFormat="1" ht="108" customHeight="1" x14ac:dyDescent="0.2">
      <c r="A194" s="183" t="s">
        <v>153</v>
      </c>
      <c r="D194" s="183" t="s">
        <v>167</v>
      </c>
      <c r="E194" s="183" t="s">
        <v>199</v>
      </c>
      <c r="G194" s="183" t="s">
        <v>271</v>
      </c>
      <c r="H194" s="183" t="s">
        <v>38</v>
      </c>
      <c r="I194" s="183" t="s">
        <v>273</v>
      </c>
      <c r="J194" s="183" t="s">
        <v>115</v>
      </c>
      <c r="K194" s="183" t="s">
        <v>383</v>
      </c>
      <c r="L194" s="181" t="s">
        <v>275</v>
      </c>
      <c r="N194" s="183" t="s">
        <v>149</v>
      </c>
      <c r="S194" s="183" t="s">
        <v>288</v>
      </c>
      <c r="Y194" s="182"/>
      <c r="Z194" s="182"/>
      <c r="AA194" s="183" t="s">
        <v>330</v>
      </c>
      <c r="AC194" s="182"/>
      <c r="AD194" s="182"/>
      <c r="AE194" s="182"/>
      <c r="AG194" s="183" t="s">
        <v>306</v>
      </c>
      <c r="AH194" s="182"/>
      <c r="AI194" s="182"/>
      <c r="AJ194" s="182"/>
      <c r="AK194" s="183" t="s">
        <v>304</v>
      </c>
      <c r="AL194" s="183" t="s">
        <v>311</v>
      </c>
      <c r="AM194" s="182"/>
      <c r="AN194" s="182"/>
      <c r="AO194" s="182"/>
      <c r="AR194" s="181"/>
      <c r="AT194" s="183" t="s">
        <v>152</v>
      </c>
      <c r="AW194" s="181" t="s">
        <v>87</v>
      </c>
      <c r="AX194" s="181" t="s">
        <v>88</v>
      </c>
      <c r="AY194" s="181" t="s">
        <v>89</v>
      </c>
      <c r="AZ194" s="181"/>
      <c r="BA194" s="183" t="s">
        <v>465</v>
      </c>
      <c r="BC194" s="183" t="s">
        <v>564</v>
      </c>
      <c r="BD194" s="183" t="s">
        <v>448</v>
      </c>
      <c r="BE194" s="183" t="s">
        <v>447</v>
      </c>
      <c r="BF194" s="189" t="s">
        <v>456</v>
      </c>
      <c r="BG194" s="183" t="s">
        <v>465</v>
      </c>
      <c r="BH194" s="183" t="s">
        <v>255</v>
      </c>
      <c r="BJ194" s="181" t="str">
        <f>BG214</f>
        <v>RECTORÍA</v>
      </c>
      <c r="BK194" s="181" t="str">
        <f>BG212</f>
        <v>JURIDICA</v>
      </c>
      <c r="BL194" s="181" t="str">
        <f>+BG219</f>
        <v>VICERRECTORIA_ADMINISTRATIVA_FINANCIERA</v>
      </c>
      <c r="BM194" s="181" t="str">
        <f>+BG221</f>
        <v>VICERRECTORÍA_INVESTIGACIONES_INNOVACIÓN_Y_EXTENSIÓN</v>
      </c>
      <c r="BN194" s="181" t="str">
        <f>BG218</f>
        <v>VICERRECTORÍA_ACADÉMICA</v>
      </c>
      <c r="BO194" s="181" t="str">
        <f>+BG220</f>
        <v>VICERRECTORÍA_RESPONSABILIDAD_SOCIAL_Y_BIENESTAR_UNIVERSITARIO</v>
      </c>
      <c r="BP194" s="181" t="str">
        <f>BG213</f>
        <v>PLANEACIÓN</v>
      </c>
      <c r="BQ194" s="181" t="str">
        <f>BG216</f>
        <v>RELACIONES_INTERNACIONALES</v>
      </c>
      <c r="BR194" s="181" t="str">
        <f>BG196</f>
        <v>CONTROL_INTERNO</v>
      </c>
      <c r="BS194" s="181" t="str">
        <f>BG197</f>
        <v>CONTROL_INTERNO_DISCIPLINARIO</v>
      </c>
      <c r="BT194" s="181" t="str">
        <f>BG217</f>
        <v>SECRETARIA_GENERAL</v>
      </c>
      <c r="BU194" s="181" t="str">
        <f>BG211</f>
        <v>GESTIÓN_FINANCIERA</v>
      </c>
      <c r="BV194" s="181" t="str">
        <f>BG210</f>
        <v>GESTIÓN_DE_TECNOLOGÍAS_INFORMÁTICAS_Y_SISTEMAS_DE_INFORMACIÓN</v>
      </c>
      <c r="BW194" s="181" t="str">
        <f>BG209</f>
        <v>GESTIÓN_DEL_TALENTO_HUMANO</v>
      </c>
      <c r="BX194" s="181" t="str">
        <f>BG208</f>
        <v>GESTIÓN_DE_SERVICIOS_INSTITUCIONALES</v>
      </c>
      <c r="BY194" s="181" t="str">
        <f>BG215</f>
        <v>RECURSOS_INFORMÁTICOS_Y_EDUCATIVOS_CRIE</v>
      </c>
      <c r="BZ194" s="181" t="str">
        <f>BG194</f>
        <v>ADMISIONES_REGISTRO_Y_CONTROL_ACADÉMICO</v>
      </c>
      <c r="CA194" s="181" t="str">
        <f>BG195</f>
        <v>BIBLIOTECA_E_INFORMACIÓN_CIENTIFICA</v>
      </c>
      <c r="CB194" s="181" t="s">
        <v>408</v>
      </c>
      <c r="CD194" s="181" t="s">
        <v>198</v>
      </c>
      <c r="CE194" s="181" t="s">
        <v>197</v>
      </c>
      <c r="CF194" s="181" t="s">
        <v>194</v>
      </c>
      <c r="CG194" s="181" t="s">
        <v>195</v>
      </c>
      <c r="CH194" s="181" t="s">
        <v>196</v>
      </c>
      <c r="CI194" s="181" t="s">
        <v>190</v>
      </c>
      <c r="CJ194" s="181" t="s">
        <v>437</v>
      </c>
      <c r="CK194" s="181" t="s">
        <v>192</v>
      </c>
      <c r="CL194" s="181" t="s">
        <v>191</v>
      </c>
      <c r="CM194" s="181" t="s">
        <v>193</v>
      </c>
      <c r="CO194" s="181" t="s">
        <v>290</v>
      </c>
      <c r="CP194" s="181" t="s">
        <v>258</v>
      </c>
      <c r="CQ194" s="181" t="s">
        <v>261</v>
      </c>
      <c r="CR194" s="181" t="s">
        <v>259</v>
      </c>
      <c r="CS194" s="181" t="s">
        <v>257</v>
      </c>
      <c r="CT194" s="181" t="s">
        <v>267</v>
      </c>
      <c r="CU194" s="181" t="s">
        <v>265</v>
      </c>
      <c r="CV194" s="181" t="s">
        <v>268</v>
      </c>
      <c r="CW194" s="181" t="s">
        <v>462</v>
      </c>
      <c r="CZ194" s="183" t="s">
        <v>564</v>
      </c>
      <c r="DA194" s="183" t="s">
        <v>565</v>
      </c>
      <c r="DB194" s="183" t="s">
        <v>566</v>
      </c>
      <c r="DC194" s="183" t="s">
        <v>569</v>
      </c>
      <c r="DD194" s="183" t="s">
        <v>567</v>
      </c>
    </row>
    <row r="195" spans="1:108" s="183" customFormat="1" ht="96" x14ac:dyDescent="0.2">
      <c r="A195" s="183" t="s">
        <v>158</v>
      </c>
      <c r="D195" s="183" t="s">
        <v>154</v>
      </c>
      <c r="E195" s="184" t="s">
        <v>200</v>
      </c>
      <c r="F195" s="184"/>
      <c r="G195" s="183" t="s">
        <v>272</v>
      </c>
      <c r="H195" s="183" t="s">
        <v>37</v>
      </c>
      <c r="I195" s="183" t="s">
        <v>41</v>
      </c>
      <c r="J195" s="183" t="s">
        <v>111</v>
      </c>
      <c r="K195" s="183" t="s">
        <v>384</v>
      </c>
      <c r="L195" s="181" t="s">
        <v>276</v>
      </c>
      <c r="N195" s="183" t="s">
        <v>150</v>
      </c>
      <c r="S195" s="183" t="s">
        <v>398</v>
      </c>
      <c r="Y195" s="182"/>
      <c r="Z195" s="182"/>
      <c r="AA195" s="183" t="s">
        <v>331</v>
      </c>
      <c r="AC195" s="182"/>
      <c r="AD195" s="182"/>
      <c r="AE195" s="182"/>
      <c r="AG195" s="183" t="s">
        <v>307</v>
      </c>
      <c r="AH195" s="182"/>
      <c r="AI195" s="182"/>
      <c r="AJ195" s="182"/>
      <c r="AK195" s="183" t="s">
        <v>308</v>
      </c>
      <c r="AL195" s="183" t="s">
        <v>312</v>
      </c>
      <c r="AM195" s="182"/>
      <c r="AN195" s="182"/>
      <c r="AO195" s="182"/>
      <c r="AR195" s="181"/>
      <c r="AT195" s="183" t="s">
        <v>88</v>
      </c>
      <c r="AW195" s="183" t="s">
        <v>90</v>
      </c>
      <c r="AX195" s="183" t="s">
        <v>91</v>
      </c>
      <c r="AY195" s="183" t="s">
        <v>92</v>
      </c>
      <c r="BA195" s="183" t="s">
        <v>189</v>
      </c>
      <c r="BC195" s="183" t="s">
        <v>565</v>
      </c>
      <c r="BD195" s="183" t="s">
        <v>450</v>
      </c>
      <c r="BE195" s="183" t="s">
        <v>449</v>
      </c>
      <c r="BF195" s="189" t="s">
        <v>457</v>
      </c>
      <c r="BG195" s="183" t="s">
        <v>189</v>
      </c>
      <c r="BH195" s="183" t="s">
        <v>179</v>
      </c>
      <c r="BJ195" s="183" t="s">
        <v>166</v>
      </c>
      <c r="BK195" s="183" t="s">
        <v>166</v>
      </c>
      <c r="BL195" s="183" t="s">
        <v>167</v>
      </c>
      <c r="BM195" s="183" t="s">
        <v>168</v>
      </c>
      <c r="BN195" s="183" t="s">
        <v>167</v>
      </c>
      <c r="BO195" s="183" t="s">
        <v>154</v>
      </c>
      <c r="BP195" s="183" t="s">
        <v>167</v>
      </c>
      <c r="BQ195" s="183" t="s">
        <v>155</v>
      </c>
      <c r="BR195" s="183" t="s">
        <v>169</v>
      </c>
      <c r="BS195" s="183" t="s">
        <v>169</v>
      </c>
      <c r="BT195" s="183" t="s">
        <v>166</v>
      </c>
      <c r="BU195" s="183" t="s">
        <v>166</v>
      </c>
      <c r="BV195" s="183" t="s">
        <v>166</v>
      </c>
      <c r="BW195" s="183" t="s">
        <v>166</v>
      </c>
      <c r="BX195" s="183" t="s">
        <v>166</v>
      </c>
      <c r="BY195" s="183" t="s">
        <v>166</v>
      </c>
      <c r="BZ195" s="183" t="s">
        <v>154</v>
      </c>
      <c r="CA195" s="183" t="s">
        <v>154</v>
      </c>
      <c r="CB195" s="183" t="s">
        <v>170</v>
      </c>
      <c r="CD195" s="183" t="s">
        <v>154</v>
      </c>
      <c r="CE195" s="183" t="s">
        <v>154</v>
      </c>
      <c r="CF195" s="183" t="s">
        <v>154</v>
      </c>
      <c r="CG195" s="183" t="s">
        <v>154</v>
      </c>
      <c r="CH195" s="183" t="s">
        <v>154</v>
      </c>
      <c r="CI195" s="183" t="s">
        <v>154</v>
      </c>
      <c r="CJ195" s="183" t="s">
        <v>154</v>
      </c>
      <c r="CK195" s="183" t="s">
        <v>154</v>
      </c>
      <c r="CL195" s="183" t="s">
        <v>154</v>
      </c>
      <c r="CM195" s="183" t="s">
        <v>154</v>
      </c>
      <c r="CO195" s="183" t="s">
        <v>171</v>
      </c>
      <c r="CP195" s="183" t="s">
        <v>171</v>
      </c>
      <c r="CQ195" s="183" t="s">
        <v>171</v>
      </c>
      <c r="CR195" s="183" t="s">
        <v>171</v>
      </c>
      <c r="CS195" s="183" t="s">
        <v>171</v>
      </c>
      <c r="CT195" s="183" t="s">
        <v>171</v>
      </c>
      <c r="CU195" s="183" t="s">
        <v>171</v>
      </c>
      <c r="CV195" s="183" t="s">
        <v>171</v>
      </c>
      <c r="CW195" s="183" t="s">
        <v>171</v>
      </c>
      <c r="CZ195" s="183" t="s">
        <v>447</v>
      </c>
      <c r="DA195" s="183" t="s">
        <v>567</v>
      </c>
      <c r="DB195" s="183" t="s">
        <v>451</v>
      </c>
      <c r="DC195" s="183" t="s">
        <v>453</v>
      </c>
      <c r="DD195" s="183" t="s">
        <v>454</v>
      </c>
    </row>
    <row r="196" spans="1:108" s="183" customFormat="1" ht="127.9" customHeight="1" x14ac:dyDescent="0.2">
      <c r="A196" s="183" t="s">
        <v>382</v>
      </c>
      <c r="D196" s="183" t="s">
        <v>168</v>
      </c>
      <c r="E196" s="184" t="s">
        <v>201</v>
      </c>
      <c r="F196" s="184"/>
      <c r="G196" s="183" t="s">
        <v>130</v>
      </c>
      <c r="H196" s="183" t="s">
        <v>234</v>
      </c>
      <c r="I196" s="183" t="s">
        <v>538</v>
      </c>
      <c r="J196" s="183" t="s">
        <v>143</v>
      </c>
      <c r="K196" s="183" t="s">
        <v>397</v>
      </c>
      <c r="N196" s="183" t="s">
        <v>105</v>
      </c>
      <c r="S196" s="183" t="s">
        <v>333</v>
      </c>
      <c r="Y196" s="182"/>
      <c r="Z196" s="182"/>
      <c r="AA196" s="183" t="s">
        <v>332</v>
      </c>
      <c r="AC196" s="182"/>
      <c r="AD196" s="182"/>
      <c r="AE196" s="182"/>
      <c r="AH196" s="182"/>
      <c r="AI196" s="182"/>
      <c r="AJ196" s="182"/>
      <c r="AL196" s="183" t="s">
        <v>313</v>
      </c>
      <c r="AM196" s="182"/>
      <c r="AN196" s="182"/>
      <c r="AO196" s="182"/>
      <c r="AR196" s="181"/>
      <c r="AT196" s="183" t="s">
        <v>89</v>
      </c>
      <c r="AX196" s="183" t="s">
        <v>93</v>
      </c>
      <c r="AY196" s="183" t="s">
        <v>91</v>
      </c>
      <c r="BA196" s="183" t="s">
        <v>188</v>
      </c>
      <c r="BC196" s="183" t="s">
        <v>566</v>
      </c>
      <c r="BD196" s="183" t="s">
        <v>452</v>
      </c>
      <c r="BE196" s="183" t="s">
        <v>451</v>
      </c>
      <c r="BF196" s="190" t="s">
        <v>458</v>
      </c>
      <c r="BG196" s="183" t="s">
        <v>188</v>
      </c>
      <c r="BH196" s="183" t="s">
        <v>177</v>
      </c>
      <c r="BJ196" s="183" t="s">
        <v>167</v>
      </c>
      <c r="BL196" s="183" t="s">
        <v>166</v>
      </c>
      <c r="BM196" s="183" t="s">
        <v>171</v>
      </c>
      <c r="BN196" s="183" t="s">
        <v>154</v>
      </c>
      <c r="BO196" s="183" t="s">
        <v>165</v>
      </c>
      <c r="BP196" s="183" t="s">
        <v>166</v>
      </c>
      <c r="BW196" s="183" t="s">
        <v>165</v>
      </c>
      <c r="BX196" s="183" t="s">
        <v>169</v>
      </c>
      <c r="CD196" s="183" t="s">
        <v>168</v>
      </c>
      <c r="CE196" s="183" t="s">
        <v>168</v>
      </c>
      <c r="CF196" s="183" t="s">
        <v>168</v>
      </c>
      <c r="CG196" s="183" t="s">
        <v>168</v>
      </c>
      <c r="CH196" s="183" t="s">
        <v>168</v>
      </c>
      <c r="CI196" s="183" t="s">
        <v>168</v>
      </c>
      <c r="CJ196" s="183" t="s">
        <v>168</v>
      </c>
      <c r="CK196" s="183" t="s">
        <v>168</v>
      </c>
      <c r="CL196" s="183" t="s">
        <v>168</v>
      </c>
      <c r="CM196" s="183" t="s">
        <v>168</v>
      </c>
      <c r="CZ196" s="188"/>
      <c r="DA196" s="188"/>
      <c r="DB196" s="188"/>
      <c r="DC196" s="188"/>
      <c r="DD196" s="188"/>
    </row>
    <row r="197" spans="1:108" s="183" customFormat="1" ht="96" x14ac:dyDescent="0.2">
      <c r="D197" s="183" t="s">
        <v>171</v>
      </c>
      <c r="E197" s="184" t="s">
        <v>202</v>
      </c>
      <c r="F197" s="184"/>
      <c r="H197" s="183" t="s">
        <v>36</v>
      </c>
      <c r="I197" s="183" t="s">
        <v>40</v>
      </c>
      <c r="J197" s="183" t="s">
        <v>112</v>
      </c>
      <c r="N197" s="183" t="s">
        <v>151</v>
      </c>
      <c r="S197" s="183" t="s">
        <v>326</v>
      </c>
      <c r="Y197" s="182"/>
      <c r="Z197" s="182"/>
      <c r="AC197" s="182"/>
      <c r="AD197" s="182"/>
      <c r="AE197" s="182"/>
      <c r="AH197" s="182"/>
      <c r="AI197" s="182"/>
      <c r="AJ197" s="182"/>
      <c r="AL197" s="183" t="s">
        <v>464</v>
      </c>
      <c r="AM197" s="182"/>
      <c r="AN197" s="182"/>
      <c r="AO197" s="182"/>
      <c r="AR197" s="181"/>
      <c r="AX197" s="183" t="s">
        <v>94</v>
      </c>
      <c r="AY197" s="183" t="s">
        <v>93</v>
      </c>
      <c r="BA197" s="183" t="s">
        <v>182</v>
      </c>
      <c r="BC197" s="183" t="s">
        <v>569</v>
      </c>
      <c r="BD197" s="183" t="s">
        <v>160</v>
      </c>
      <c r="BE197" s="183" t="s">
        <v>453</v>
      </c>
      <c r="BF197" s="189" t="s">
        <v>459</v>
      </c>
      <c r="BG197" s="183" t="s">
        <v>182</v>
      </c>
      <c r="BH197" s="183" t="s">
        <v>173</v>
      </c>
      <c r="BL197" s="183" t="s">
        <v>171</v>
      </c>
      <c r="BM197" s="183" t="s">
        <v>154</v>
      </c>
      <c r="BN197" s="183" t="s">
        <v>156</v>
      </c>
      <c r="BP197" s="183" t="s">
        <v>170</v>
      </c>
      <c r="CD197" s="183" t="s">
        <v>171</v>
      </c>
      <c r="CE197" s="183" t="s">
        <v>171</v>
      </c>
      <c r="CF197" s="183" t="s">
        <v>171</v>
      </c>
      <c r="CG197" s="183" t="s">
        <v>171</v>
      </c>
      <c r="CH197" s="183" t="s">
        <v>171</v>
      </c>
      <c r="CI197" s="183" t="s">
        <v>171</v>
      </c>
      <c r="CJ197" s="183" t="s">
        <v>171</v>
      </c>
      <c r="CK197" s="183" t="s">
        <v>171</v>
      </c>
      <c r="CL197" s="183" t="s">
        <v>171</v>
      </c>
      <c r="CM197" s="183" t="s">
        <v>171</v>
      </c>
      <c r="CZ197" s="188"/>
      <c r="DA197" s="188"/>
      <c r="DB197" s="188"/>
      <c r="DC197" s="188"/>
      <c r="DD197" s="188"/>
    </row>
    <row r="198" spans="1:108" s="183" customFormat="1" ht="192" customHeight="1" x14ac:dyDescent="0.2">
      <c r="D198" s="183" t="s">
        <v>166</v>
      </c>
      <c r="E198" s="183" t="s">
        <v>203</v>
      </c>
      <c r="H198" s="183" t="s">
        <v>35</v>
      </c>
      <c r="I198" s="183" t="s">
        <v>39</v>
      </c>
      <c r="J198" s="183" t="s">
        <v>146</v>
      </c>
      <c r="N198" s="183" t="s">
        <v>128</v>
      </c>
      <c r="S198" s="183" t="s">
        <v>327</v>
      </c>
      <c r="Y198" s="182"/>
      <c r="Z198" s="182"/>
      <c r="AC198" s="182"/>
      <c r="AD198" s="182"/>
      <c r="AE198" s="182"/>
      <c r="AH198" s="182"/>
      <c r="AI198" s="182"/>
      <c r="AJ198" s="182"/>
      <c r="AL198" s="183" t="s">
        <v>314</v>
      </c>
      <c r="AM198" s="182"/>
      <c r="AN198" s="182"/>
      <c r="AO198" s="182"/>
      <c r="AR198" s="181"/>
      <c r="AY198" s="183" t="s">
        <v>94</v>
      </c>
      <c r="BA198" s="183" t="s">
        <v>198</v>
      </c>
      <c r="BC198" s="183" t="s">
        <v>567</v>
      </c>
      <c r="BD198" s="183" t="s">
        <v>455</v>
      </c>
      <c r="BE198" s="183" t="s">
        <v>454</v>
      </c>
      <c r="BF198" s="189" t="s">
        <v>460</v>
      </c>
      <c r="BG198" s="183" t="s">
        <v>198</v>
      </c>
      <c r="BH198" s="183" t="s">
        <v>291</v>
      </c>
      <c r="BL198" s="183" t="s">
        <v>165</v>
      </c>
      <c r="BM198" s="183" t="s">
        <v>170</v>
      </c>
      <c r="BN198" s="183" t="s">
        <v>170</v>
      </c>
      <c r="CD198" s="183" t="s">
        <v>166</v>
      </c>
      <c r="CE198" s="183" t="s">
        <v>166</v>
      </c>
      <c r="CF198" s="183" t="s">
        <v>166</v>
      </c>
      <c r="CG198" s="183" t="s">
        <v>166</v>
      </c>
      <c r="CH198" s="183" t="s">
        <v>166</v>
      </c>
      <c r="CI198" s="183" t="s">
        <v>166</v>
      </c>
      <c r="CJ198" s="183" t="s">
        <v>166</v>
      </c>
      <c r="CK198" s="183" t="s">
        <v>166</v>
      </c>
      <c r="CL198" s="183" t="s">
        <v>166</v>
      </c>
      <c r="CM198" s="183" t="s">
        <v>166</v>
      </c>
      <c r="CZ198" s="188"/>
      <c r="DA198" s="188"/>
      <c r="DB198" s="188"/>
      <c r="DC198" s="188"/>
      <c r="DD198" s="188"/>
    </row>
    <row r="199" spans="1:108" s="183" customFormat="1" ht="72" x14ac:dyDescent="0.2">
      <c r="D199" s="183" t="s">
        <v>169</v>
      </c>
      <c r="E199" s="183" t="s">
        <v>206</v>
      </c>
      <c r="H199" s="183" t="s">
        <v>34</v>
      </c>
      <c r="I199" s="183" t="s">
        <v>233</v>
      </c>
      <c r="J199" s="183" t="s">
        <v>108</v>
      </c>
      <c r="Y199" s="182"/>
      <c r="Z199" s="182"/>
      <c r="AC199" s="182"/>
      <c r="AD199" s="182"/>
      <c r="AE199" s="182"/>
      <c r="AH199" s="182"/>
      <c r="AI199" s="182"/>
      <c r="AJ199" s="182"/>
      <c r="AL199" s="183" t="s">
        <v>315</v>
      </c>
      <c r="AM199" s="182"/>
      <c r="AN199" s="182"/>
      <c r="AO199" s="182"/>
      <c r="AR199" s="181"/>
      <c r="BA199" s="183" t="s">
        <v>197</v>
      </c>
      <c r="BG199" s="183" t="s">
        <v>197</v>
      </c>
      <c r="BH199" s="183" t="s">
        <v>472</v>
      </c>
      <c r="BL199" s="183" t="s">
        <v>169</v>
      </c>
      <c r="BN199" s="183" t="s">
        <v>165</v>
      </c>
      <c r="CZ199" s="188"/>
      <c r="DA199" s="188"/>
      <c r="DB199" s="188"/>
      <c r="DC199" s="188"/>
      <c r="DD199" s="188"/>
    </row>
    <row r="200" spans="1:108" s="183" customFormat="1" ht="132" x14ac:dyDescent="0.2">
      <c r="D200" s="183" t="s">
        <v>170</v>
      </c>
      <c r="E200" s="183" t="s">
        <v>207</v>
      </c>
      <c r="H200" s="183" t="s">
        <v>113</v>
      </c>
      <c r="J200" s="183" t="s">
        <v>110</v>
      </c>
      <c r="K200" s="224" t="s">
        <v>26</v>
      </c>
      <c r="L200" s="224"/>
      <c r="M200" s="224"/>
      <c r="N200" s="224"/>
      <c r="O200" s="224"/>
      <c r="P200" s="224"/>
      <c r="Q200" s="224"/>
      <c r="R200" s="224"/>
      <c r="S200" s="224"/>
      <c r="T200" s="224"/>
      <c r="U200" s="224"/>
      <c r="V200" s="224"/>
      <c r="W200" s="224"/>
      <c r="X200" s="224"/>
      <c r="Y200" s="224"/>
      <c r="Z200" s="224"/>
      <c r="AA200" s="224"/>
      <c r="AB200" s="224"/>
      <c r="AC200" s="224"/>
      <c r="AD200" s="224"/>
      <c r="AE200" s="224"/>
      <c r="AF200" s="224"/>
      <c r="AG200" s="224"/>
      <c r="AH200" s="185"/>
      <c r="AI200" s="186"/>
      <c r="AJ200" s="186"/>
      <c r="AK200" s="180"/>
      <c r="AL200" s="183" t="s">
        <v>316</v>
      </c>
      <c r="AM200" s="182"/>
      <c r="AN200" s="186"/>
      <c r="AO200" s="186"/>
      <c r="AP200" s="180"/>
      <c r="AQ200" s="180"/>
      <c r="AR200" s="181"/>
      <c r="AS200" s="180"/>
      <c r="AT200" s="180"/>
      <c r="BA200" s="183" t="s">
        <v>194</v>
      </c>
      <c r="BG200" s="183" t="s">
        <v>194</v>
      </c>
      <c r="BH200" s="183" t="s">
        <v>473</v>
      </c>
      <c r="BL200" s="183" t="s">
        <v>170</v>
      </c>
    </row>
    <row r="201" spans="1:108" s="183" customFormat="1" ht="60" x14ac:dyDescent="0.2">
      <c r="D201" s="183" t="s">
        <v>155</v>
      </c>
      <c r="E201" s="183" t="s">
        <v>205</v>
      </c>
      <c r="J201" s="183" t="s">
        <v>109</v>
      </c>
      <c r="K201" s="181" t="s">
        <v>115</v>
      </c>
      <c r="L201" s="181" t="s">
        <v>111</v>
      </c>
      <c r="M201" s="181" t="s">
        <v>143</v>
      </c>
      <c r="N201" s="181" t="s">
        <v>112</v>
      </c>
      <c r="O201" s="181" t="s">
        <v>146</v>
      </c>
      <c r="P201" s="181" t="s">
        <v>108</v>
      </c>
      <c r="Q201" s="181"/>
      <c r="R201" s="181" t="s">
        <v>110</v>
      </c>
      <c r="S201" s="181" t="s">
        <v>109</v>
      </c>
      <c r="T201" s="181" t="s">
        <v>114</v>
      </c>
      <c r="W201" s="181" t="s">
        <v>106</v>
      </c>
      <c r="X201" s="181"/>
      <c r="Y201" s="185"/>
      <c r="Z201" s="185"/>
      <c r="AA201" s="181"/>
      <c r="AB201" s="181"/>
      <c r="AC201" s="185"/>
      <c r="AD201" s="182"/>
      <c r="AE201" s="182"/>
      <c r="AF201" s="181" t="s">
        <v>147</v>
      </c>
      <c r="AG201" s="181" t="s">
        <v>42</v>
      </c>
      <c r="AH201" s="185"/>
      <c r="AI201" s="182"/>
      <c r="AJ201" s="182"/>
      <c r="AL201" s="183" t="s">
        <v>317</v>
      </c>
      <c r="AM201" s="182"/>
      <c r="AN201" s="182"/>
      <c r="AO201" s="182"/>
      <c r="AR201" s="181"/>
      <c r="AX201" s="181"/>
      <c r="AY201" s="181"/>
      <c r="AZ201" s="181"/>
      <c r="BA201" s="183" t="s">
        <v>195</v>
      </c>
      <c r="BB201" s="181"/>
      <c r="BC201" s="181"/>
      <c r="BD201" s="181"/>
      <c r="BE201" s="181"/>
      <c r="BF201" s="181"/>
      <c r="BG201" s="183" t="s">
        <v>195</v>
      </c>
      <c r="BH201" s="183" t="s">
        <v>474</v>
      </c>
    </row>
    <row r="202" spans="1:108" s="183" customFormat="1" ht="108" x14ac:dyDescent="0.2">
      <c r="D202" s="183" t="s">
        <v>156</v>
      </c>
      <c r="E202" s="183" t="s">
        <v>418</v>
      </c>
      <c r="J202" s="183" t="s">
        <v>114</v>
      </c>
      <c r="K202" s="183" t="s">
        <v>140</v>
      </c>
      <c r="L202" s="183" t="s">
        <v>140</v>
      </c>
      <c r="M202" s="183" t="s">
        <v>140</v>
      </c>
      <c r="N202" s="183" t="s">
        <v>140</v>
      </c>
      <c r="O202" s="183" t="s">
        <v>140</v>
      </c>
      <c r="P202" s="183" t="s">
        <v>140</v>
      </c>
      <c r="R202" s="183" t="s">
        <v>140</v>
      </c>
      <c r="S202" s="183" t="s">
        <v>140</v>
      </c>
      <c r="T202" s="183" t="s">
        <v>140</v>
      </c>
      <c r="W202" s="183" t="s">
        <v>140</v>
      </c>
      <c r="Y202" s="182"/>
      <c r="Z202" s="182"/>
      <c r="AC202" s="182"/>
      <c r="AD202" s="182"/>
      <c r="AE202" s="182"/>
      <c r="AF202" s="183" t="s">
        <v>140</v>
      </c>
      <c r="AG202" s="183" t="s">
        <v>140</v>
      </c>
      <c r="AH202" s="182"/>
      <c r="AI202" s="182"/>
      <c r="AJ202" s="182"/>
      <c r="AL202" s="183" t="s">
        <v>318</v>
      </c>
      <c r="AM202" s="182"/>
      <c r="AN202" s="182"/>
      <c r="AO202" s="182"/>
      <c r="AR202" s="181"/>
      <c r="AX202" s="181"/>
      <c r="BA202" s="183" t="s">
        <v>196</v>
      </c>
      <c r="BC202" s="224" t="s">
        <v>382</v>
      </c>
      <c r="BD202" s="224"/>
      <c r="BG202" s="183" t="s">
        <v>196</v>
      </c>
      <c r="BH202" s="183" t="s">
        <v>475</v>
      </c>
    </row>
    <row r="203" spans="1:108" s="183" customFormat="1" ht="72" x14ac:dyDescent="0.2">
      <c r="D203" s="183" t="s">
        <v>165</v>
      </c>
      <c r="E203" s="183" t="s">
        <v>204</v>
      </c>
      <c r="J203" s="183" t="s">
        <v>106</v>
      </c>
      <c r="K203" s="183" t="s">
        <v>144</v>
      </c>
      <c r="L203" s="183" t="s">
        <v>144</v>
      </c>
      <c r="M203" s="183" t="s">
        <v>144</v>
      </c>
      <c r="N203" s="183" t="s">
        <v>144</v>
      </c>
      <c r="O203" s="183" t="s">
        <v>144</v>
      </c>
      <c r="P203" s="183" t="s">
        <v>144</v>
      </c>
      <c r="R203" s="183" t="s">
        <v>144</v>
      </c>
      <c r="S203" s="183" t="s">
        <v>144</v>
      </c>
      <c r="T203" s="183" t="s">
        <v>141</v>
      </c>
      <c r="W203" s="183" t="s">
        <v>144</v>
      </c>
      <c r="Y203" s="182"/>
      <c r="Z203" s="182"/>
      <c r="AC203" s="182"/>
      <c r="AD203" s="182"/>
      <c r="AE203" s="182"/>
      <c r="AF203" s="183" t="s">
        <v>144</v>
      </c>
      <c r="AG203" s="183" t="s">
        <v>144</v>
      </c>
      <c r="AH203" s="182"/>
      <c r="AI203" s="182"/>
      <c r="AJ203" s="182"/>
      <c r="AL203" s="183" t="s">
        <v>319</v>
      </c>
      <c r="AM203" s="182"/>
      <c r="AN203" s="182"/>
      <c r="AO203" s="182"/>
      <c r="AR203" s="181"/>
      <c r="BA203" s="183" t="s">
        <v>190</v>
      </c>
      <c r="BC203" s="183" t="s">
        <v>268</v>
      </c>
      <c r="BD203" s="183" t="s">
        <v>266</v>
      </c>
      <c r="BG203" s="183" t="s">
        <v>190</v>
      </c>
      <c r="BH203" s="183" t="s">
        <v>476</v>
      </c>
    </row>
    <row r="204" spans="1:108" s="183" customFormat="1" ht="30.75" customHeight="1" x14ac:dyDescent="0.2">
      <c r="J204" s="183" t="s">
        <v>148</v>
      </c>
      <c r="K204" s="183" t="s">
        <v>141</v>
      </c>
      <c r="L204" s="183" t="s">
        <v>141</v>
      </c>
      <c r="M204" s="183" t="s">
        <v>141</v>
      </c>
      <c r="N204" s="183" t="s">
        <v>141</v>
      </c>
      <c r="O204" s="183" t="s">
        <v>141</v>
      </c>
      <c r="P204" s="183" t="s">
        <v>141</v>
      </c>
      <c r="R204" s="183" t="s">
        <v>141</v>
      </c>
      <c r="S204" s="183" t="s">
        <v>141</v>
      </c>
      <c r="T204" s="183" t="s">
        <v>142</v>
      </c>
      <c r="W204" s="183" t="s">
        <v>141</v>
      </c>
      <c r="Y204" s="182"/>
      <c r="Z204" s="182"/>
      <c r="AC204" s="182"/>
      <c r="AD204" s="182"/>
      <c r="AE204" s="182"/>
      <c r="AF204" s="183" t="s">
        <v>141</v>
      </c>
      <c r="AG204" s="183" t="s">
        <v>141</v>
      </c>
      <c r="AH204" s="182"/>
      <c r="AI204" s="182"/>
      <c r="AJ204" s="182"/>
      <c r="AM204" s="182"/>
      <c r="AN204" s="182"/>
      <c r="AO204" s="182"/>
      <c r="AR204" s="181"/>
      <c r="BA204" s="183" t="s">
        <v>437</v>
      </c>
      <c r="BC204" s="183" t="s">
        <v>258</v>
      </c>
      <c r="BD204" s="183" t="s">
        <v>256</v>
      </c>
      <c r="BG204" s="183" t="s">
        <v>437</v>
      </c>
      <c r="BH204" s="183" t="s">
        <v>180</v>
      </c>
    </row>
    <row r="205" spans="1:108" s="183" customFormat="1" ht="38.25" customHeight="1" x14ac:dyDescent="0.2">
      <c r="D205" s="181"/>
      <c r="E205" s="181"/>
      <c r="F205" s="181"/>
      <c r="K205" s="183" t="s">
        <v>145</v>
      </c>
      <c r="L205" s="183" t="s">
        <v>145</v>
      </c>
      <c r="N205" s="183" t="s">
        <v>145</v>
      </c>
      <c r="P205" s="183" t="s">
        <v>145</v>
      </c>
      <c r="R205" s="183" t="s">
        <v>145</v>
      </c>
      <c r="S205" s="183" t="s">
        <v>145</v>
      </c>
      <c r="W205" s="183" t="s">
        <v>145</v>
      </c>
      <c r="Y205" s="182"/>
      <c r="Z205" s="182"/>
      <c r="AC205" s="182"/>
      <c r="AD205" s="182"/>
      <c r="AE205" s="182"/>
      <c r="AF205" s="183" t="s">
        <v>145</v>
      </c>
      <c r="AG205" s="183" t="s">
        <v>145</v>
      </c>
      <c r="AH205" s="182"/>
      <c r="AI205" s="182"/>
      <c r="AJ205" s="182"/>
      <c r="AM205" s="182"/>
      <c r="AN205" s="182"/>
      <c r="AO205" s="182"/>
      <c r="AR205" s="181"/>
      <c r="BA205" s="183" t="s">
        <v>192</v>
      </c>
      <c r="BC205" s="183" t="s">
        <v>261</v>
      </c>
      <c r="BD205" s="183" t="s">
        <v>262</v>
      </c>
      <c r="BG205" s="183" t="s">
        <v>192</v>
      </c>
      <c r="BH205" s="183" t="s">
        <v>477</v>
      </c>
    </row>
    <row r="206" spans="1:108" s="183" customFormat="1" ht="38.25" customHeight="1" x14ac:dyDescent="0.2">
      <c r="K206" s="183" t="s">
        <v>142</v>
      </c>
      <c r="L206" s="183" t="s">
        <v>142</v>
      </c>
      <c r="N206" s="183" t="s">
        <v>142</v>
      </c>
      <c r="P206" s="183" t="s">
        <v>142</v>
      </c>
      <c r="R206" s="183" t="s">
        <v>142</v>
      </c>
      <c r="S206" s="183" t="s">
        <v>142</v>
      </c>
      <c r="W206" s="183" t="s">
        <v>142</v>
      </c>
      <c r="Y206" s="182"/>
      <c r="Z206" s="182"/>
      <c r="AC206" s="182"/>
      <c r="AD206" s="182"/>
      <c r="AE206" s="182"/>
      <c r="AF206" s="183" t="s">
        <v>142</v>
      </c>
      <c r="AG206" s="183" t="s">
        <v>142</v>
      </c>
      <c r="AH206" s="182"/>
      <c r="AI206" s="182"/>
      <c r="AJ206" s="182"/>
      <c r="AM206" s="182"/>
      <c r="AN206" s="182"/>
      <c r="AO206" s="182"/>
      <c r="AR206" s="181"/>
      <c r="AX206" s="181"/>
      <c r="BA206" s="183" t="s">
        <v>191</v>
      </c>
      <c r="BC206" s="183" t="s">
        <v>259</v>
      </c>
      <c r="BD206" s="183" t="s">
        <v>263</v>
      </c>
      <c r="BG206" s="183" t="s">
        <v>191</v>
      </c>
      <c r="BH206" s="183" t="s">
        <v>292</v>
      </c>
    </row>
    <row r="207" spans="1:108" s="183" customFormat="1" ht="44.45" customHeight="1" x14ac:dyDescent="0.2">
      <c r="E207" s="187"/>
      <c r="F207" s="187"/>
      <c r="Y207" s="182"/>
      <c r="Z207" s="182"/>
      <c r="AC207" s="182"/>
      <c r="AD207" s="182"/>
      <c r="AE207" s="182"/>
      <c r="AH207" s="182"/>
      <c r="AI207" s="182"/>
      <c r="AJ207" s="182"/>
      <c r="AM207" s="182"/>
      <c r="AN207" s="182"/>
      <c r="AO207" s="182"/>
      <c r="AR207" s="181"/>
      <c r="BA207" s="183" t="s">
        <v>193</v>
      </c>
      <c r="BC207" s="183" t="s">
        <v>290</v>
      </c>
      <c r="BD207" s="183" t="s">
        <v>264</v>
      </c>
      <c r="BG207" s="183" t="s">
        <v>193</v>
      </c>
      <c r="BH207" s="183" t="s">
        <v>478</v>
      </c>
    </row>
    <row r="208" spans="1:108" s="183" customFormat="1" ht="34.15" customHeight="1" x14ac:dyDescent="0.2">
      <c r="E208" s="187"/>
      <c r="F208" s="187"/>
      <c r="Y208" s="182"/>
      <c r="Z208" s="182"/>
      <c r="AC208" s="182"/>
      <c r="AD208" s="182"/>
      <c r="AE208" s="182"/>
      <c r="AH208" s="182"/>
      <c r="AI208" s="182"/>
      <c r="AJ208" s="182"/>
      <c r="AM208" s="182"/>
      <c r="AN208" s="182"/>
      <c r="AO208" s="182"/>
      <c r="AR208" s="181"/>
      <c r="BA208" s="183" t="s">
        <v>187</v>
      </c>
      <c r="BC208" s="183" t="s">
        <v>257</v>
      </c>
      <c r="BD208" s="183" t="s">
        <v>469</v>
      </c>
      <c r="BG208" s="183" t="s">
        <v>187</v>
      </c>
      <c r="BH208" s="183" t="s">
        <v>252</v>
      </c>
    </row>
    <row r="209" spans="1:60" s="183" customFormat="1" ht="35.450000000000003" customHeight="1" x14ac:dyDescent="0.2">
      <c r="Y209" s="182"/>
      <c r="Z209" s="182"/>
      <c r="AC209" s="182"/>
      <c r="AD209" s="182"/>
      <c r="AE209" s="182"/>
      <c r="AH209" s="182"/>
      <c r="AI209" s="182"/>
      <c r="AJ209" s="182"/>
      <c r="AM209" s="182"/>
      <c r="AN209" s="182"/>
      <c r="AO209" s="182"/>
      <c r="AR209" s="181"/>
      <c r="BA209" s="183" t="s">
        <v>466</v>
      </c>
      <c r="BC209" s="183" t="s">
        <v>267</v>
      </c>
      <c r="BD209" s="183" t="s">
        <v>266</v>
      </c>
      <c r="BG209" s="183" t="s">
        <v>466</v>
      </c>
      <c r="BH209" s="183" t="s">
        <v>254</v>
      </c>
    </row>
    <row r="210" spans="1:60" s="183" customFormat="1" ht="53.45" customHeight="1" x14ac:dyDescent="0.2">
      <c r="Y210" s="182"/>
      <c r="Z210" s="182"/>
      <c r="AC210" s="182"/>
      <c r="AD210" s="182"/>
      <c r="AE210" s="182"/>
      <c r="AH210" s="182"/>
      <c r="AI210" s="182"/>
      <c r="AJ210" s="182"/>
      <c r="AM210" s="182"/>
      <c r="AN210" s="182"/>
      <c r="AO210" s="182"/>
      <c r="AR210" s="181"/>
      <c r="BA210" s="183" t="s">
        <v>467</v>
      </c>
      <c r="BC210" s="183" t="s">
        <v>462</v>
      </c>
      <c r="BD210" s="183" t="s">
        <v>463</v>
      </c>
      <c r="BG210" s="183" t="s">
        <v>467</v>
      </c>
      <c r="BH210" s="183" t="s">
        <v>176</v>
      </c>
    </row>
    <row r="211" spans="1:60" s="183" customFormat="1" ht="36" customHeight="1" x14ac:dyDescent="0.2">
      <c r="Y211" s="182"/>
      <c r="Z211" s="182"/>
      <c r="AC211" s="182"/>
      <c r="AD211" s="182"/>
      <c r="AE211" s="182"/>
      <c r="AH211" s="182"/>
      <c r="AI211" s="182"/>
      <c r="AJ211" s="182"/>
      <c r="AM211" s="182"/>
      <c r="AN211" s="182"/>
      <c r="AO211" s="182"/>
      <c r="AR211" s="181"/>
      <c r="BA211" s="183" t="s">
        <v>186</v>
      </c>
      <c r="BC211" s="183" t="s">
        <v>265</v>
      </c>
      <c r="BD211" s="183" t="s">
        <v>181</v>
      </c>
      <c r="BG211" s="183" t="s">
        <v>186</v>
      </c>
      <c r="BH211" s="183" t="s">
        <v>417</v>
      </c>
    </row>
    <row r="212" spans="1:60" s="183" customFormat="1" ht="24" x14ac:dyDescent="0.2">
      <c r="Y212" s="182"/>
      <c r="Z212" s="182"/>
      <c r="AC212" s="182"/>
      <c r="AD212" s="182"/>
      <c r="AE212" s="182"/>
      <c r="AH212" s="182"/>
      <c r="AI212" s="182"/>
      <c r="AJ212" s="182"/>
      <c r="AM212" s="182"/>
      <c r="AN212" s="182"/>
      <c r="AO212" s="182"/>
      <c r="AR212" s="181"/>
      <c r="BA212" s="183" t="s">
        <v>268</v>
      </c>
      <c r="BG212" s="183" t="s">
        <v>163</v>
      </c>
      <c r="BH212" s="183" t="s">
        <v>174</v>
      </c>
    </row>
    <row r="213" spans="1:60" s="183" customFormat="1" ht="27.75" customHeight="1" x14ac:dyDescent="0.2">
      <c r="Y213" s="182"/>
      <c r="Z213" s="182"/>
      <c r="AC213" s="182"/>
      <c r="AD213" s="182"/>
      <c r="AE213" s="182"/>
      <c r="AH213" s="182"/>
      <c r="AI213" s="182"/>
      <c r="AJ213" s="182"/>
      <c r="AM213" s="182"/>
      <c r="AN213" s="182"/>
      <c r="AO213" s="182"/>
      <c r="AR213" s="181"/>
      <c r="BA213" s="183" t="s">
        <v>470</v>
      </c>
      <c r="BG213" s="183" t="s">
        <v>164</v>
      </c>
      <c r="BH213" s="183" t="s">
        <v>251</v>
      </c>
    </row>
    <row r="214" spans="1:60" s="183" customFormat="1" ht="22.5" customHeight="1" x14ac:dyDescent="0.2">
      <c r="Y214" s="182"/>
      <c r="Z214" s="182"/>
      <c r="AC214" s="182"/>
      <c r="AD214" s="182"/>
      <c r="AE214" s="182"/>
      <c r="AH214" s="182"/>
      <c r="AI214" s="182"/>
      <c r="AJ214" s="182"/>
      <c r="AM214" s="182"/>
      <c r="AN214" s="182"/>
      <c r="AO214" s="182"/>
      <c r="AR214" s="181"/>
      <c r="BA214" s="183" t="s">
        <v>163</v>
      </c>
      <c r="BG214" s="183" t="s">
        <v>162</v>
      </c>
      <c r="BH214" s="183" t="s">
        <v>172</v>
      </c>
    </row>
    <row r="215" spans="1:60" s="183" customFormat="1" ht="43.9" customHeight="1" x14ac:dyDescent="0.2">
      <c r="Y215" s="182"/>
      <c r="Z215" s="182"/>
      <c r="AC215" s="182"/>
      <c r="AD215" s="182"/>
      <c r="AE215" s="182"/>
      <c r="AH215" s="182"/>
      <c r="AI215" s="182"/>
      <c r="AJ215" s="182"/>
      <c r="AM215" s="182"/>
      <c r="AN215" s="182"/>
      <c r="AO215" s="182"/>
      <c r="AR215" s="181"/>
      <c r="BA215" s="183" t="s">
        <v>258</v>
      </c>
      <c r="BG215" s="183" t="s">
        <v>468</v>
      </c>
      <c r="BH215" s="183" t="s">
        <v>178</v>
      </c>
    </row>
    <row r="216" spans="1:60" s="183" customFormat="1" ht="37.5" customHeight="1" x14ac:dyDescent="0.2">
      <c r="Y216" s="182"/>
      <c r="Z216" s="182"/>
      <c r="AC216" s="182"/>
      <c r="AD216" s="182"/>
      <c r="AE216" s="182"/>
      <c r="AH216" s="182"/>
      <c r="AI216" s="182"/>
      <c r="AJ216" s="182"/>
      <c r="AM216" s="182"/>
      <c r="AN216" s="182"/>
      <c r="AO216" s="182"/>
      <c r="AR216" s="181"/>
      <c r="BA216" s="183" t="s">
        <v>471</v>
      </c>
      <c r="BG216" s="183" t="s">
        <v>183</v>
      </c>
      <c r="BH216" s="183" t="s">
        <v>479</v>
      </c>
    </row>
    <row r="217" spans="1:60" s="183" customFormat="1" ht="24" x14ac:dyDescent="0.2">
      <c r="Y217" s="182"/>
      <c r="Z217" s="182"/>
      <c r="AC217" s="182"/>
      <c r="AD217" s="182"/>
      <c r="AE217" s="182"/>
      <c r="AH217" s="182"/>
      <c r="AI217" s="182"/>
      <c r="AJ217" s="182"/>
      <c r="AM217" s="182"/>
      <c r="AN217" s="182"/>
      <c r="AO217" s="182"/>
      <c r="AR217" s="181"/>
      <c r="BA217" s="183" t="s">
        <v>259</v>
      </c>
      <c r="BG217" s="183" t="s">
        <v>184</v>
      </c>
      <c r="BH217" s="183" t="s">
        <v>175</v>
      </c>
    </row>
    <row r="218" spans="1:60" s="183" customFormat="1" ht="33.75" customHeight="1" x14ac:dyDescent="0.2">
      <c r="O218" s="181"/>
      <c r="Y218" s="182"/>
      <c r="Z218" s="182"/>
      <c r="AC218" s="182"/>
      <c r="AD218" s="182"/>
      <c r="AE218" s="182"/>
      <c r="AH218" s="182"/>
      <c r="AI218" s="182"/>
      <c r="AJ218" s="182"/>
      <c r="AM218" s="182"/>
      <c r="AN218" s="182"/>
      <c r="AO218" s="182"/>
      <c r="AR218" s="181"/>
      <c r="BA218" s="183" t="s">
        <v>260</v>
      </c>
      <c r="BG218" s="183" t="s">
        <v>185</v>
      </c>
      <c r="BH218" s="183" t="s">
        <v>253</v>
      </c>
    </row>
    <row r="219" spans="1:60" s="183" customFormat="1" ht="24" x14ac:dyDescent="0.2">
      <c r="Y219" s="182"/>
      <c r="Z219" s="182"/>
      <c r="AC219" s="182"/>
      <c r="AD219" s="182"/>
      <c r="AE219" s="182"/>
      <c r="AH219" s="182"/>
      <c r="AI219" s="182"/>
      <c r="AJ219" s="182"/>
      <c r="AM219" s="182"/>
      <c r="AN219" s="182"/>
      <c r="AO219" s="182"/>
      <c r="AR219" s="181"/>
      <c r="BA219" s="183" t="s">
        <v>257</v>
      </c>
      <c r="BG219" s="183" t="s">
        <v>552</v>
      </c>
      <c r="BH219" s="183" t="s">
        <v>160</v>
      </c>
    </row>
    <row r="220" spans="1:60" s="183" customFormat="1" ht="36" x14ac:dyDescent="0.2">
      <c r="Y220" s="182"/>
      <c r="Z220" s="182"/>
      <c r="AC220" s="182"/>
      <c r="AD220" s="182"/>
      <c r="AE220" s="182"/>
      <c r="AH220" s="182"/>
      <c r="AI220" s="182"/>
      <c r="AJ220" s="182"/>
      <c r="AM220" s="182"/>
      <c r="AN220" s="182"/>
      <c r="AO220" s="182"/>
      <c r="AR220" s="181"/>
      <c r="BA220" s="183" t="s">
        <v>267</v>
      </c>
      <c r="BG220" s="183" t="s">
        <v>557</v>
      </c>
      <c r="BH220" s="183" t="s">
        <v>555</v>
      </c>
    </row>
    <row r="221" spans="1:60" s="183" customFormat="1" ht="36" x14ac:dyDescent="0.2">
      <c r="Y221" s="182"/>
      <c r="Z221" s="182"/>
      <c r="AC221" s="182"/>
      <c r="AD221" s="182"/>
      <c r="AE221" s="182"/>
      <c r="AH221" s="182"/>
      <c r="AI221" s="182"/>
      <c r="AJ221" s="182"/>
      <c r="AM221" s="182"/>
      <c r="AN221" s="182"/>
      <c r="AO221" s="182"/>
      <c r="AR221" s="181"/>
      <c r="BA221" s="183" t="s">
        <v>550</v>
      </c>
      <c r="BG221" s="183" t="s">
        <v>558</v>
      </c>
      <c r="BH221" s="183" t="s">
        <v>556</v>
      </c>
    </row>
    <row r="222" spans="1:60" s="183" customFormat="1" ht="24" x14ac:dyDescent="0.2">
      <c r="Y222" s="182"/>
      <c r="Z222" s="182"/>
      <c r="AC222" s="182"/>
      <c r="AD222" s="182"/>
      <c r="AE222" s="182"/>
      <c r="AH222" s="182"/>
      <c r="AI222" s="182"/>
      <c r="AJ222" s="182"/>
      <c r="AM222" s="182"/>
      <c r="AN222" s="182"/>
      <c r="AO222" s="182"/>
      <c r="AR222" s="181"/>
      <c r="BA222" s="183" t="s">
        <v>265</v>
      </c>
    </row>
    <row r="223" spans="1:60" s="183" customFormat="1" ht="24" x14ac:dyDescent="0.2">
      <c r="A223" s="181" t="s">
        <v>161</v>
      </c>
      <c r="B223" s="181" t="s">
        <v>299</v>
      </c>
      <c r="Y223" s="182"/>
      <c r="Z223" s="182"/>
      <c r="AC223" s="182"/>
      <c r="AD223" s="182"/>
      <c r="AE223" s="182"/>
      <c r="AH223" s="182"/>
      <c r="AI223" s="182"/>
      <c r="AJ223" s="182"/>
      <c r="AM223" s="182"/>
      <c r="AN223" s="182"/>
      <c r="AO223" s="182"/>
      <c r="AR223" s="181"/>
      <c r="BA223" s="183" t="s">
        <v>164</v>
      </c>
    </row>
    <row r="224" spans="1:60" s="183" customFormat="1" ht="96" x14ac:dyDescent="0.2">
      <c r="A224" s="183" t="s">
        <v>465</v>
      </c>
      <c r="B224" s="183" t="s">
        <v>255</v>
      </c>
      <c r="Y224" s="182"/>
      <c r="Z224" s="182"/>
      <c r="AC224" s="182"/>
      <c r="AD224" s="182"/>
      <c r="AE224" s="182"/>
      <c r="AH224" s="182"/>
      <c r="AI224" s="182"/>
      <c r="AJ224" s="182"/>
      <c r="AM224" s="182"/>
      <c r="AN224" s="182"/>
      <c r="AO224" s="182"/>
      <c r="AR224" s="181"/>
      <c r="BA224" s="183" t="s">
        <v>162</v>
      </c>
    </row>
    <row r="225" spans="1:53" s="183" customFormat="1" ht="84" x14ac:dyDescent="0.2">
      <c r="A225" s="183" t="s">
        <v>189</v>
      </c>
      <c r="B225" s="183" t="s">
        <v>179</v>
      </c>
      <c r="Y225" s="182"/>
      <c r="Z225" s="182"/>
      <c r="AC225" s="182"/>
      <c r="AD225" s="182"/>
      <c r="AE225" s="182"/>
      <c r="AH225" s="182"/>
      <c r="AI225" s="182"/>
      <c r="AJ225" s="182"/>
      <c r="AM225" s="182"/>
      <c r="AN225" s="182"/>
      <c r="AO225" s="182"/>
      <c r="AR225" s="181"/>
      <c r="BA225" s="183" t="s">
        <v>551</v>
      </c>
    </row>
    <row r="226" spans="1:53" s="183" customFormat="1" ht="36" x14ac:dyDescent="0.2">
      <c r="A226" s="183" t="s">
        <v>188</v>
      </c>
      <c r="B226" s="183" t="s">
        <v>177</v>
      </c>
      <c r="Y226" s="182"/>
      <c r="Z226" s="182"/>
      <c r="AC226" s="182"/>
      <c r="AD226" s="182"/>
      <c r="AE226" s="182"/>
      <c r="AH226" s="182"/>
      <c r="AI226" s="182"/>
      <c r="AJ226" s="182"/>
      <c r="AM226" s="182"/>
      <c r="AN226" s="182"/>
      <c r="AO226" s="182"/>
      <c r="AR226" s="181"/>
      <c r="BA226" s="183" t="s">
        <v>183</v>
      </c>
    </row>
    <row r="227" spans="1:53" s="183" customFormat="1" ht="72" x14ac:dyDescent="0.2">
      <c r="A227" s="183" t="s">
        <v>182</v>
      </c>
      <c r="B227" s="183" t="s">
        <v>173</v>
      </c>
      <c r="Y227" s="182"/>
      <c r="Z227" s="182"/>
      <c r="AC227" s="182"/>
      <c r="AD227" s="182"/>
      <c r="AE227" s="182"/>
      <c r="AH227" s="182"/>
      <c r="AI227" s="182"/>
      <c r="AJ227" s="182"/>
      <c r="AM227" s="182"/>
      <c r="AN227" s="182"/>
      <c r="AO227" s="182"/>
      <c r="AR227" s="181"/>
      <c r="BA227" s="183" t="s">
        <v>184</v>
      </c>
    </row>
    <row r="228" spans="1:53" s="183" customFormat="1" ht="84" x14ac:dyDescent="0.2">
      <c r="A228" s="183" t="s">
        <v>198</v>
      </c>
      <c r="B228" s="183" t="s">
        <v>291</v>
      </c>
      <c r="Y228" s="182"/>
      <c r="Z228" s="182"/>
      <c r="AC228" s="182"/>
      <c r="AD228" s="182"/>
      <c r="AE228" s="182"/>
      <c r="AH228" s="182"/>
      <c r="AI228" s="182"/>
      <c r="AJ228" s="182"/>
      <c r="AM228" s="182"/>
      <c r="AN228" s="182"/>
      <c r="AO228" s="182"/>
      <c r="AR228" s="181"/>
      <c r="BA228" s="183" t="s">
        <v>185</v>
      </c>
    </row>
    <row r="229" spans="1:53" s="183" customFormat="1" ht="108" x14ac:dyDescent="0.2">
      <c r="A229" s="183" t="s">
        <v>197</v>
      </c>
      <c r="B229" s="183" t="s">
        <v>472</v>
      </c>
      <c r="Y229" s="182"/>
      <c r="Z229" s="182"/>
      <c r="AC229" s="182"/>
      <c r="AD229" s="182"/>
      <c r="AE229" s="182"/>
      <c r="AH229" s="182"/>
      <c r="AI229" s="182"/>
      <c r="AJ229" s="182"/>
      <c r="AM229" s="182"/>
      <c r="AN229" s="182"/>
      <c r="AO229" s="182"/>
      <c r="AR229" s="181"/>
      <c r="BA229" s="183" t="s">
        <v>552</v>
      </c>
    </row>
    <row r="230" spans="1:53" s="183" customFormat="1" ht="72" x14ac:dyDescent="0.2">
      <c r="A230" s="183" t="s">
        <v>194</v>
      </c>
      <c r="B230" s="183" t="s">
        <v>473</v>
      </c>
      <c r="Y230" s="182"/>
      <c r="Z230" s="182"/>
      <c r="AC230" s="182"/>
      <c r="AD230" s="182"/>
      <c r="AE230" s="182"/>
      <c r="AH230" s="182"/>
      <c r="AI230" s="182"/>
      <c r="AJ230" s="182"/>
      <c r="AM230" s="182"/>
      <c r="AN230" s="182"/>
      <c r="AO230" s="182"/>
      <c r="AR230" s="181"/>
      <c r="BA230" s="183" t="s">
        <v>553</v>
      </c>
    </row>
    <row r="231" spans="1:53" s="183" customFormat="1" ht="60" x14ac:dyDescent="0.2">
      <c r="A231" s="183" t="s">
        <v>195</v>
      </c>
      <c r="B231" s="183" t="s">
        <v>474</v>
      </c>
      <c r="Y231" s="182"/>
      <c r="Z231" s="182"/>
      <c r="AC231" s="182"/>
      <c r="AD231" s="182"/>
      <c r="AE231" s="182"/>
      <c r="AH231" s="182"/>
      <c r="AI231" s="182"/>
      <c r="AJ231" s="182"/>
      <c r="AM231" s="182"/>
      <c r="AN231" s="182"/>
      <c r="AO231" s="182"/>
      <c r="AR231" s="181"/>
      <c r="BA231" s="183" t="s">
        <v>554</v>
      </c>
    </row>
    <row r="232" spans="1:53" s="183" customFormat="1" ht="84" x14ac:dyDescent="0.2">
      <c r="A232" s="183" t="s">
        <v>196</v>
      </c>
      <c r="B232" s="183" t="s">
        <v>475</v>
      </c>
      <c r="Y232" s="182"/>
      <c r="Z232" s="182"/>
      <c r="AC232" s="182"/>
      <c r="AD232" s="182"/>
      <c r="AE232" s="182"/>
      <c r="AH232" s="182"/>
      <c r="AI232" s="182"/>
      <c r="AJ232" s="182"/>
      <c r="AM232" s="182"/>
      <c r="AN232" s="182"/>
      <c r="AO232" s="182"/>
      <c r="AR232" s="181"/>
    </row>
    <row r="233" spans="1:53" s="183" customFormat="1" ht="72" x14ac:dyDescent="0.2">
      <c r="A233" s="183" t="s">
        <v>190</v>
      </c>
      <c r="B233" s="183" t="s">
        <v>476</v>
      </c>
      <c r="Y233" s="182"/>
      <c r="Z233" s="182"/>
      <c r="AC233" s="182"/>
      <c r="AD233" s="182"/>
      <c r="AE233" s="182"/>
      <c r="AH233" s="182"/>
      <c r="AI233" s="182"/>
      <c r="AJ233" s="182"/>
      <c r="AM233" s="182"/>
      <c r="AN233" s="182"/>
      <c r="AO233" s="182"/>
      <c r="AR233" s="181"/>
    </row>
    <row r="234" spans="1:53" s="183" customFormat="1" ht="84" x14ac:dyDescent="0.2">
      <c r="A234" s="183" t="s">
        <v>437</v>
      </c>
      <c r="B234" s="183" t="s">
        <v>180</v>
      </c>
      <c r="Y234" s="182"/>
      <c r="Z234" s="182"/>
      <c r="AC234" s="182"/>
      <c r="AD234" s="182"/>
      <c r="AE234" s="182"/>
      <c r="AH234" s="182"/>
      <c r="AI234" s="182"/>
      <c r="AJ234" s="182"/>
      <c r="AM234" s="182"/>
      <c r="AN234" s="182"/>
      <c r="AO234" s="182"/>
      <c r="AR234" s="181"/>
    </row>
    <row r="235" spans="1:53" s="183" customFormat="1" ht="72" x14ac:dyDescent="0.2">
      <c r="A235" s="183" t="s">
        <v>192</v>
      </c>
      <c r="B235" s="183" t="s">
        <v>477</v>
      </c>
      <c r="Y235" s="182"/>
      <c r="Z235" s="182"/>
      <c r="AC235" s="182"/>
      <c r="AD235" s="182"/>
      <c r="AE235" s="182"/>
      <c r="AH235" s="182"/>
      <c r="AI235" s="182"/>
      <c r="AJ235" s="182"/>
      <c r="AM235" s="182"/>
      <c r="AN235" s="182"/>
      <c r="AO235" s="182"/>
      <c r="AR235" s="181"/>
    </row>
    <row r="236" spans="1:53" s="183" customFormat="1" ht="48" x14ac:dyDescent="0.2">
      <c r="A236" s="183" t="s">
        <v>191</v>
      </c>
      <c r="B236" s="183" t="s">
        <v>292</v>
      </c>
      <c r="Y236" s="182"/>
      <c r="Z236" s="182"/>
      <c r="AC236" s="182"/>
      <c r="AD236" s="182"/>
      <c r="AE236" s="182"/>
      <c r="AH236" s="182"/>
      <c r="AI236" s="182"/>
      <c r="AJ236" s="182"/>
      <c r="AM236" s="182"/>
      <c r="AN236" s="182"/>
      <c r="AO236" s="182"/>
      <c r="AR236" s="181"/>
    </row>
    <row r="237" spans="1:53" s="183" customFormat="1" ht="48" x14ac:dyDescent="0.2">
      <c r="A237" s="183" t="s">
        <v>193</v>
      </c>
      <c r="B237" s="183" t="s">
        <v>478</v>
      </c>
      <c r="Y237" s="182"/>
      <c r="Z237" s="182"/>
      <c r="AC237" s="182"/>
      <c r="AD237" s="182"/>
      <c r="AE237" s="182"/>
      <c r="AH237" s="182"/>
      <c r="AI237" s="182"/>
      <c r="AJ237" s="182"/>
      <c r="AM237" s="182"/>
      <c r="AN237" s="182"/>
      <c r="AO237" s="182"/>
      <c r="AR237" s="181"/>
    </row>
    <row r="238" spans="1:53" s="183" customFormat="1" ht="84" x14ac:dyDescent="0.2">
      <c r="A238" s="183" t="s">
        <v>187</v>
      </c>
      <c r="B238" s="183" t="s">
        <v>252</v>
      </c>
      <c r="Y238" s="182"/>
      <c r="Z238" s="182"/>
      <c r="AC238" s="182"/>
      <c r="AD238" s="182"/>
      <c r="AE238" s="182"/>
      <c r="AH238" s="182"/>
      <c r="AI238" s="182"/>
      <c r="AJ238" s="182"/>
      <c r="AM238" s="182"/>
      <c r="AN238" s="182"/>
      <c r="AO238" s="182"/>
      <c r="AR238" s="181"/>
    </row>
    <row r="239" spans="1:53" s="183" customFormat="1" ht="72" x14ac:dyDescent="0.2">
      <c r="A239" s="183" t="s">
        <v>466</v>
      </c>
      <c r="B239" s="183" t="s">
        <v>254</v>
      </c>
      <c r="Y239" s="182"/>
      <c r="Z239" s="182"/>
      <c r="AC239" s="182"/>
      <c r="AD239" s="182"/>
      <c r="AE239" s="182"/>
      <c r="AH239" s="182"/>
      <c r="AI239" s="182"/>
      <c r="AJ239" s="182"/>
      <c r="AM239" s="182"/>
      <c r="AN239" s="182"/>
      <c r="AO239" s="182"/>
      <c r="AR239" s="181"/>
    </row>
    <row r="240" spans="1:53" s="183" customFormat="1" ht="156" x14ac:dyDescent="0.2">
      <c r="A240" s="183" t="s">
        <v>467</v>
      </c>
      <c r="B240" s="183" t="s">
        <v>176</v>
      </c>
      <c r="Y240" s="182"/>
      <c r="Z240" s="182"/>
      <c r="AC240" s="182"/>
      <c r="AD240" s="182"/>
      <c r="AE240" s="182"/>
      <c r="AH240" s="182"/>
      <c r="AI240" s="182"/>
      <c r="AJ240" s="182"/>
      <c r="AM240" s="182"/>
      <c r="AN240" s="182"/>
      <c r="AO240" s="182"/>
      <c r="AR240" s="181"/>
    </row>
    <row r="241" spans="1:44" s="183" customFormat="1" ht="48" x14ac:dyDescent="0.2">
      <c r="A241" s="183" t="s">
        <v>186</v>
      </c>
      <c r="B241" s="183" t="s">
        <v>417</v>
      </c>
      <c r="Y241" s="182"/>
      <c r="Z241" s="182"/>
      <c r="AC241" s="182"/>
      <c r="AD241" s="182"/>
      <c r="AE241" s="182"/>
      <c r="AH241" s="182"/>
      <c r="AI241" s="182"/>
      <c r="AJ241" s="182"/>
      <c r="AM241" s="182"/>
      <c r="AN241" s="182"/>
      <c r="AO241" s="182"/>
      <c r="AR241" s="181"/>
    </row>
    <row r="242" spans="1:44" s="183" customFormat="1" ht="24" x14ac:dyDescent="0.2">
      <c r="A242" s="183" t="s">
        <v>163</v>
      </c>
      <c r="B242" s="183" t="s">
        <v>174</v>
      </c>
      <c r="Y242" s="182"/>
      <c r="Z242" s="182"/>
      <c r="AC242" s="182"/>
      <c r="AD242" s="182"/>
      <c r="AE242" s="182"/>
      <c r="AH242" s="182"/>
      <c r="AI242" s="182"/>
      <c r="AJ242" s="182"/>
      <c r="AM242" s="182"/>
      <c r="AN242" s="182"/>
      <c r="AO242" s="182"/>
      <c r="AR242" s="181"/>
    </row>
    <row r="243" spans="1:44" s="183" customFormat="1" ht="24" x14ac:dyDescent="0.2">
      <c r="A243" s="183" t="s">
        <v>164</v>
      </c>
      <c r="B243" s="183" t="s">
        <v>251</v>
      </c>
      <c r="Y243" s="182"/>
      <c r="Z243" s="182"/>
      <c r="AC243" s="182"/>
      <c r="AD243" s="182"/>
      <c r="AE243" s="182"/>
      <c r="AH243" s="182"/>
      <c r="AI243" s="182"/>
      <c r="AJ243" s="182"/>
      <c r="AM243" s="182"/>
      <c r="AN243" s="182"/>
      <c r="AO243" s="182"/>
      <c r="AR243" s="181"/>
    </row>
    <row r="244" spans="1:44" s="183" customFormat="1" ht="24" x14ac:dyDescent="0.2">
      <c r="A244" s="183" t="s">
        <v>162</v>
      </c>
      <c r="B244" s="183" t="s">
        <v>172</v>
      </c>
      <c r="Y244" s="182"/>
      <c r="Z244" s="182"/>
      <c r="AC244" s="182"/>
      <c r="AD244" s="182"/>
      <c r="AE244" s="182"/>
      <c r="AH244" s="182"/>
      <c r="AI244" s="182"/>
      <c r="AJ244" s="182"/>
      <c r="AM244" s="182"/>
      <c r="AN244" s="182"/>
      <c r="AO244" s="182"/>
      <c r="AR244" s="181"/>
    </row>
    <row r="245" spans="1:44" s="183" customFormat="1" ht="96" x14ac:dyDescent="0.2">
      <c r="A245" s="183" t="s">
        <v>468</v>
      </c>
      <c r="B245" s="183" t="s">
        <v>178</v>
      </c>
      <c r="Y245" s="182"/>
      <c r="Z245" s="182"/>
      <c r="AC245" s="182"/>
      <c r="AD245" s="182"/>
      <c r="AE245" s="182"/>
      <c r="AH245" s="182"/>
      <c r="AI245" s="182"/>
      <c r="AJ245" s="182"/>
      <c r="AM245" s="182"/>
      <c r="AN245" s="182"/>
      <c r="AO245" s="182"/>
      <c r="AR245" s="181"/>
    </row>
    <row r="246" spans="1:44" s="183" customFormat="1" ht="60" x14ac:dyDescent="0.2">
      <c r="A246" s="183" t="s">
        <v>183</v>
      </c>
      <c r="B246" s="183" t="s">
        <v>479</v>
      </c>
      <c r="Y246" s="182"/>
      <c r="Z246" s="182"/>
      <c r="AC246" s="182"/>
      <c r="AD246" s="182"/>
      <c r="AE246" s="182"/>
      <c r="AH246" s="182"/>
      <c r="AI246" s="182"/>
      <c r="AJ246" s="182"/>
      <c r="AM246" s="182"/>
      <c r="AN246" s="182"/>
      <c r="AO246" s="182"/>
      <c r="AR246" s="181"/>
    </row>
    <row r="247" spans="1:44" s="183" customFormat="1" ht="48" x14ac:dyDescent="0.2">
      <c r="A247" s="183" t="s">
        <v>184</v>
      </c>
      <c r="B247" s="183" t="s">
        <v>175</v>
      </c>
      <c r="Y247" s="182"/>
      <c r="Z247" s="182"/>
      <c r="AC247" s="182"/>
      <c r="AD247" s="182"/>
      <c r="AE247" s="182"/>
      <c r="AH247" s="182"/>
      <c r="AI247" s="182"/>
      <c r="AJ247" s="182"/>
      <c r="AM247" s="182"/>
      <c r="AN247" s="182"/>
      <c r="AO247" s="182"/>
      <c r="AR247" s="181"/>
    </row>
    <row r="248" spans="1:44" s="183" customFormat="1" ht="60" x14ac:dyDescent="0.2">
      <c r="A248" s="183" t="s">
        <v>185</v>
      </c>
      <c r="B248" s="183" t="s">
        <v>253</v>
      </c>
      <c r="Y248" s="182"/>
      <c r="Z248" s="182"/>
      <c r="AC248" s="182"/>
      <c r="AD248" s="182"/>
      <c r="AE248" s="182"/>
      <c r="AH248" s="182"/>
      <c r="AI248" s="182"/>
      <c r="AJ248" s="182"/>
      <c r="AM248" s="182"/>
      <c r="AN248" s="182"/>
      <c r="AO248" s="182"/>
      <c r="AR248" s="181"/>
    </row>
    <row r="249" spans="1:44" s="183" customFormat="1" ht="96" x14ac:dyDescent="0.2">
      <c r="A249" s="183" t="s">
        <v>552</v>
      </c>
      <c r="B249" s="183" t="s">
        <v>160</v>
      </c>
      <c r="Y249" s="182"/>
      <c r="Z249" s="182"/>
      <c r="AC249" s="182"/>
      <c r="AD249" s="182"/>
      <c r="AE249" s="182"/>
      <c r="AH249" s="182"/>
      <c r="AI249" s="182"/>
      <c r="AJ249" s="182"/>
      <c r="AM249" s="182"/>
      <c r="AN249" s="182"/>
      <c r="AO249" s="182"/>
      <c r="AR249" s="181"/>
    </row>
    <row r="250" spans="1:44" s="183" customFormat="1" ht="144" x14ac:dyDescent="0.2">
      <c r="A250" s="183" t="s">
        <v>557</v>
      </c>
      <c r="B250" s="183" t="s">
        <v>555</v>
      </c>
      <c r="Y250" s="182"/>
      <c r="Z250" s="182"/>
      <c r="AC250" s="182"/>
      <c r="AD250" s="182"/>
      <c r="AE250" s="182"/>
      <c r="AH250" s="182"/>
      <c r="AI250" s="182"/>
      <c r="AJ250" s="182"/>
      <c r="AM250" s="182"/>
      <c r="AN250" s="182"/>
      <c r="AO250" s="182"/>
      <c r="AR250" s="181"/>
    </row>
    <row r="251" spans="1:44" s="183" customFormat="1" ht="132" x14ac:dyDescent="0.2">
      <c r="A251" s="183" t="s">
        <v>558</v>
      </c>
      <c r="B251" s="183" t="s">
        <v>556</v>
      </c>
      <c r="Y251" s="182"/>
      <c r="Z251" s="182"/>
      <c r="AC251" s="182"/>
      <c r="AD251" s="182"/>
      <c r="AE251" s="182"/>
      <c r="AH251" s="182"/>
      <c r="AI251" s="182"/>
      <c r="AJ251" s="182"/>
      <c r="AM251" s="182"/>
      <c r="AN251" s="182"/>
      <c r="AO251" s="182"/>
      <c r="AR251" s="181"/>
    </row>
    <row r="252" spans="1:44" s="183" customFormat="1" ht="96" x14ac:dyDescent="0.2">
      <c r="A252" s="183" t="s">
        <v>268</v>
      </c>
      <c r="B252" s="183" t="s">
        <v>266</v>
      </c>
      <c r="Y252" s="182"/>
      <c r="Z252" s="182"/>
      <c r="AC252" s="182"/>
      <c r="AD252" s="182"/>
      <c r="AE252" s="182"/>
      <c r="AH252" s="182"/>
      <c r="AI252" s="182"/>
      <c r="AJ252" s="182"/>
      <c r="AM252" s="182"/>
      <c r="AN252" s="182"/>
      <c r="AO252" s="182"/>
      <c r="AR252" s="181"/>
    </row>
    <row r="253" spans="1:44" s="183" customFormat="1" ht="72" x14ac:dyDescent="0.2">
      <c r="A253" s="183" t="s">
        <v>258</v>
      </c>
      <c r="B253" s="183" t="s">
        <v>256</v>
      </c>
      <c r="Y253" s="182"/>
      <c r="Z253" s="182"/>
      <c r="AC253" s="182"/>
      <c r="AD253" s="182"/>
      <c r="AE253" s="182"/>
      <c r="AH253" s="182"/>
      <c r="AI253" s="182"/>
      <c r="AJ253" s="182"/>
      <c r="AM253" s="182"/>
      <c r="AN253" s="182"/>
      <c r="AO253" s="182"/>
      <c r="AR253" s="181"/>
    </row>
    <row r="254" spans="1:44" s="183" customFormat="1" ht="120" x14ac:dyDescent="0.2">
      <c r="A254" s="183" t="s">
        <v>261</v>
      </c>
      <c r="B254" s="183" t="s">
        <v>262</v>
      </c>
      <c r="Y254" s="182"/>
      <c r="Z254" s="182"/>
      <c r="AC254" s="182"/>
      <c r="AD254" s="182"/>
      <c r="AE254" s="182"/>
      <c r="AH254" s="182"/>
      <c r="AI254" s="182"/>
      <c r="AJ254" s="182"/>
      <c r="AM254" s="182"/>
      <c r="AN254" s="182"/>
      <c r="AO254" s="182"/>
      <c r="AR254" s="181"/>
    </row>
    <row r="255" spans="1:44" s="183" customFormat="1" ht="120" x14ac:dyDescent="0.2">
      <c r="A255" s="183" t="s">
        <v>259</v>
      </c>
      <c r="B255" s="183" t="s">
        <v>263</v>
      </c>
      <c r="Y255" s="182"/>
      <c r="Z255" s="182"/>
      <c r="AC255" s="182"/>
      <c r="AD255" s="182"/>
      <c r="AE255" s="182"/>
      <c r="AH255" s="182"/>
      <c r="AI255" s="182"/>
      <c r="AJ255" s="182"/>
      <c r="AM255" s="182"/>
      <c r="AN255" s="182"/>
      <c r="AO255" s="182"/>
      <c r="AR255" s="181"/>
    </row>
    <row r="256" spans="1:44" s="183" customFormat="1" ht="144" x14ac:dyDescent="0.2">
      <c r="A256" s="183" t="s">
        <v>290</v>
      </c>
      <c r="B256" s="183" t="s">
        <v>264</v>
      </c>
      <c r="Y256" s="182"/>
      <c r="Z256" s="182"/>
      <c r="AC256" s="182"/>
      <c r="AD256" s="182"/>
      <c r="AE256" s="182"/>
      <c r="AH256" s="182"/>
      <c r="AI256" s="182"/>
      <c r="AJ256" s="182"/>
      <c r="AM256" s="182"/>
      <c r="AN256" s="182"/>
      <c r="AO256" s="182"/>
      <c r="AR256" s="181"/>
    </row>
    <row r="257" spans="1:44" s="183" customFormat="1" ht="72" x14ac:dyDescent="0.2">
      <c r="A257" s="183" t="s">
        <v>257</v>
      </c>
      <c r="B257" s="183" t="s">
        <v>469</v>
      </c>
      <c r="Y257" s="182"/>
      <c r="Z257" s="182"/>
      <c r="AC257" s="182"/>
      <c r="AD257" s="182"/>
      <c r="AE257" s="182"/>
      <c r="AH257" s="182"/>
      <c r="AI257" s="182"/>
      <c r="AJ257" s="182"/>
      <c r="AM257" s="182"/>
      <c r="AN257" s="182"/>
      <c r="AO257" s="182"/>
      <c r="AR257" s="181"/>
    </row>
    <row r="258" spans="1:44" s="183" customFormat="1" ht="72" x14ac:dyDescent="0.2">
      <c r="A258" s="183" t="s">
        <v>267</v>
      </c>
      <c r="B258" s="183" t="s">
        <v>266</v>
      </c>
      <c r="Y258" s="182"/>
      <c r="Z258" s="182"/>
      <c r="AC258" s="182"/>
      <c r="AD258" s="182"/>
      <c r="AE258" s="182"/>
      <c r="AH258" s="182"/>
      <c r="AI258" s="182"/>
      <c r="AJ258" s="182"/>
      <c r="AM258" s="182"/>
      <c r="AN258" s="182"/>
      <c r="AO258" s="182"/>
      <c r="AR258" s="181"/>
    </row>
    <row r="259" spans="1:44" s="183" customFormat="1" ht="72" x14ac:dyDescent="0.2">
      <c r="A259" s="183" t="s">
        <v>462</v>
      </c>
      <c r="B259" s="183" t="s">
        <v>463</v>
      </c>
      <c r="Y259" s="182"/>
      <c r="Z259" s="182"/>
      <c r="AC259" s="182"/>
      <c r="AD259" s="182"/>
      <c r="AE259" s="182"/>
      <c r="AH259" s="182"/>
      <c r="AI259" s="182"/>
      <c r="AJ259" s="182"/>
      <c r="AM259" s="182"/>
      <c r="AN259" s="182"/>
      <c r="AO259" s="182"/>
      <c r="AR259" s="181"/>
    </row>
    <row r="260" spans="1:44" s="183" customFormat="1" ht="132" x14ac:dyDescent="0.2">
      <c r="A260" s="183" t="s">
        <v>265</v>
      </c>
      <c r="B260" s="183" t="s">
        <v>181</v>
      </c>
      <c r="Y260" s="182"/>
      <c r="Z260" s="182"/>
      <c r="AC260" s="182"/>
      <c r="AD260" s="182"/>
      <c r="AE260" s="182"/>
      <c r="AH260" s="182"/>
      <c r="AI260" s="182"/>
      <c r="AJ260" s="182"/>
      <c r="AM260" s="182"/>
      <c r="AN260" s="182"/>
      <c r="AO260" s="182"/>
      <c r="AR260" s="181"/>
    </row>
    <row r="261" spans="1:44" s="183" customFormat="1" x14ac:dyDescent="0.2">
      <c r="Y261" s="182"/>
      <c r="Z261" s="182"/>
      <c r="AC261" s="182"/>
      <c r="AD261" s="182"/>
      <c r="AE261" s="182"/>
      <c r="AH261" s="182"/>
      <c r="AI261" s="182"/>
      <c r="AJ261" s="182"/>
      <c r="AM261" s="182"/>
      <c r="AN261" s="182"/>
      <c r="AO261" s="182"/>
      <c r="AR261" s="181"/>
    </row>
    <row r="262" spans="1:44" s="183" customFormat="1" ht="72" x14ac:dyDescent="0.2">
      <c r="A262" s="183" t="s">
        <v>564</v>
      </c>
      <c r="B262" s="183" t="s">
        <v>448</v>
      </c>
      <c r="Y262" s="182"/>
      <c r="Z262" s="182"/>
      <c r="AC262" s="182"/>
      <c r="AD262" s="182"/>
      <c r="AE262" s="182"/>
      <c r="AH262" s="182"/>
      <c r="AI262" s="182"/>
      <c r="AJ262" s="182"/>
      <c r="AM262" s="182"/>
      <c r="AN262" s="182"/>
      <c r="AO262" s="182"/>
      <c r="AR262" s="181"/>
    </row>
    <row r="263" spans="1:44" s="183" customFormat="1" ht="144" x14ac:dyDescent="0.2">
      <c r="A263" s="183" t="s">
        <v>565</v>
      </c>
      <c r="B263" s="183" t="s">
        <v>450</v>
      </c>
      <c r="Y263" s="182"/>
      <c r="Z263" s="182"/>
      <c r="AC263" s="182"/>
      <c r="AD263" s="182"/>
      <c r="AE263" s="182"/>
      <c r="AH263" s="182"/>
      <c r="AI263" s="182"/>
      <c r="AJ263" s="182"/>
      <c r="AM263" s="182"/>
      <c r="AN263" s="182"/>
      <c r="AO263" s="182"/>
      <c r="AR263" s="181"/>
    </row>
    <row r="264" spans="1:44" s="183" customFormat="1" ht="36" x14ac:dyDescent="0.2">
      <c r="A264" s="183" t="s">
        <v>566</v>
      </c>
      <c r="B264" s="183" t="s">
        <v>452</v>
      </c>
      <c r="Y264" s="182"/>
      <c r="Z264" s="182"/>
      <c r="AC264" s="182"/>
      <c r="AD264" s="182"/>
      <c r="AE264" s="182"/>
      <c r="AH264" s="182"/>
      <c r="AI264" s="182"/>
      <c r="AJ264" s="182"/>
      <c r="AM264" s="182"/>
      <c r="AN264" s="182"/>
      <c r="AO264" s="182"/>
      <c r="AR264" s="181"/>
    </row>
    <row r="265" spans="1:44" s="183" customFormat="1" ht="108" x14ac:dyDescent="0.2">
      <c r="A265" s="183" t="s">
        <v>569</v>
      </c>
      <c r="B265" s="183" t="s">
        <v>160</v>
      </c>
      <c r="Y265" s="182"/>
      <c r="Z265" s="182"/>
      <c r="AC265" s="182"/>
      <c r="AD265" s="182"/>
      <c r="AE265" s="182"/>
      <c r="AH265" s="182"/>
      <c r="AI265" s="182"/>
      <c r="AJ265" s="182"/>
      <c r="AM265" s="182"/>
      <c r="AN265" s="182"/>
      <c r="AO265" s="182"/>
      <c r="AR265" s="181"/>
    </row>
    <row r="266" spans="1:44" s="183" customFormat="1" ht="156" x14ac:dyDescent="0.2">
      <c r="A266" s="183" t="s">
        <v>567</v>
      </c>
      <c r="B266" s="183" t="s">
        <v>455</v>
      </c>
      <c r="Y266" s="182"/>
      <c r="Z266" s="182"/>
      <c r="AC266" s="182"/>
      <c r="AD266" s="182"/>
      <c r="AE266" s="182"/>
      <c r="AH266" s="182"/>
      <c r="AI266" s="182"/>
      <c r="AJ266" s="182"/>
      <c r="AM266" s="182"/>
      <c r="AN266" s="182"/>
      <c r="AO266" s="182"/>
      <c r="AR266" s="181"/>
    </row>
    <row r="267" spans="1:44" s="183" customFormat="1" x14ac:dyDescent="0.2">
      <c r="Y267" s="182"/>
      <c r="Z267" s="182"/>
      <c r="AC267" s="182"/>
      <c r="AD267" s="182"/>
      <c r="AE267" s="182"/>
      <c r="AH267" s="182"/>
      <c r="AI267" s="182"/>
      <c r="AJ267" s="182"/>
      <c r="AM267" s="182"/>
      <c r="AN267" s="182"/>
      <c r="AO267" s="182"/>
      <c r="AR267" s="181"/>
    </row>
    <row r="268" spans="1:44" s="183" customFormat="1" x14ac:dyDescent="0.2">
      <c r="Y268" s="182"/>
      <c r="Z268" s="182"/>
      <c r="AC268" s="182"/>
      <c r="AD268" s="182"/>
      <c r="AE268" s="182"/>
      <c r="AH268" s="182"/>
      <c r="AI268" s="182"/>
      <c r="AJ268" s="182"/>
      <c r="AM268" s="182"/>
      <c r="AN268" s="182"/>
      <c r="AO268" s="182"/>
      <c r="AR268" s="181"/>
    </row>
    <row r="269" spans="1:44" s="183" customFormat="1" x14ac:dyDescent="0.2">
      <c r="Y269" s="182"/>
      <c r="Z269" s="182"/>
      <c r="AC269" s="182"/>
      <c r="AD269" s="182"/>
      <c r="AE269" s="182"/>
      <c r="AH269" s="182"/>
      <c r="AI269" s="182"/>
      <c r="AJ269" s="182"/>
      <c r="AM269" s="182"/>
      <c r="AN269" s="182"/>
      <c r="AO269" s="182"/>
      <c r="AR269" s="181"/>
    </row>
    <row r="270" spans="1:44" s="183" customFormat="1" x14ac:dyDescent="0.2">
      <c r="Y270" s="182"/>
      <c r="Z270" s="182"/>
      <c r="AC270" s="182"/>
      <c r="AD270" s="182"/>
      <c r="AE270" s="182"/>
      <c r="AH270" s="182"/>
      <c r="AI270" s="182"/>
      <c r="AJ270" s="182"/>
      <c r="AM270" s="182"/>
      <c r="AN270" s="182"/>
      <c r="AO270" s="182"/>
      <c r="AR270" s="181"/>
    </row>
    <row r="271" spans="1:44" s="183" customFormat="1" x14ac:dyDescent="0.2">
      <c r="Y271" s="182"/>
      <c r="Z271" s="182"/>
      <c r="AC271" s="182"/>
      <c r="AD271" s="182"/>
      <c r="AE271" s="182"/>
      <c r="AH271" s="182"/>
      <c r="AI271" s="182"/>
      <c r="AJ271" s="182"/>
      <c r="AM271" s="182"/>
      <c r="AN271" s="182"/>
      <c r="AO271" s="182"/>
      <c r="AR271" s="181"/>
    </row>
    <row r="272" spans="1:44" s="183" customFormat="1" x14ac:dyDescent="0.2">
      <c r="Y272" s="182"/>
      <c r="Z272" s="182"/>
      <c r="AC272" s="182"/>
      <c r="AD272" s="182"/>
      <c r="AE272" s="182"/>
      <c r="AH272" s="182"/>
      <c r="AI272" s="182"/>
      <c r="AJ272" s="182"/>
      <c r="AM272" s="182"/>
      <c r="AN272" s="182"/>
      <c r="AO272" s="182"/>
      <c r="AR272" s="181"/>
    </row>
    <row r="273" spans="25:44" s="183" customFormat="1" x14ac:dyDescent="0.2">
      <c r="Y273" s="182"/>
      <c r="Z273" s="182"/>
      <c r="AC273" s="182"/>
      <c r="AD273" s="182"/>
      <c r="AE273" s="182"/>
      <c r="AH273" s="182"/>
      <c r="AI273" s="182"/>
      <c r="AJ273" s="182"/>
      <c r="AM273" s="182"/>
      <c r="AN273" s="182"/>
      <c r="AO273" s="182"/>
      <c r="AR273" s="181"/>
    </row>
    <row r="274" spans="25:44" s="183" customFormat="1" x14ac:dyDescent="0.2">
      <c r="Y274" s="182"/>
      <c r="Z274" s="182"/>
      <c r="AC274" s="182"/>
      <c r="AD274" s="182"/>
      <c r="AE274" s="182"/>
      <c r="AH274" s="182"/>
      <c r="AI274" s="182"/>
      <c r="AJ274" s="182"/>
      <c r="AM274" s="182"/>
      <c r="AN274" s="182"/>
      <c r="AO274" s="182"/>
      <c r="AR274" s="181"/>
    </row>
    <row r="275" spans="25:44" s="183" customFormat="1" x14ac:dyDescent="0.2">
      <c r="Y275" s="182"/>
      <c r="Z275" s="182"/>
      <c r="AC275" s="182"/>
      <c r="AD275" s="182"/>
      <c r="AE275" s="182"/>
      <c r="AH275" s="182"/>
      <c r="AI275" s="182"/>
      <c r="AJ275" s="182"/>
      <c r="AM275" s="182"/>
      <c r="AN275" s="182"/>
      <c r="AO275" s="182"/>
      <c r="AR275" s="181"/>
    </row>
    <row r="276" spans="25:44" s="183" customFormat="1" x14ac:dyDescent="0.2">
      <c r="Y276" s="182"/>
      <c r="Z276" s="182"/>
      <c r="AC276" s="182"/>
      <c r="AD276" s="182"/>
      <c r="AE276" s="182"/>
      <c r="AH276" s="182"/>
      <c r="AI276" s="182"/>
      <c r="AJ276" s="182"/>
      <c r="AM276" s="182"/>
      <c r="AN276" s="182"/>
      <c r="AO276" s="182"/>
      <c r="AR276" s="181"/>
    </row>
    <row r="277" spans="25:44" s="183" customFormat="1" x14ac:dyDescent="0.2">
      <c r="Y277" s="182"/>
      <c r="Z277" s="182"/>
      <c r="AC277" s="182"/>
      <c r="AD277" s="182"/>
      <c r="AE277" s="182"/>
      <c r="AH277" s="182"/>
      <c r="AI277" s="182"/>
      <c r="AJ277" s="182"/>
      <c r="AM277" s="182"/>
      <c r="AN277" s="182"/>
      <c r="AO277" s="182"/>
      <c r="AR277" s="181"/>
    </row>
    <row r="278" spans="25:44" s="183" customFormat="1" x14ac:dyDescent="0.2">
      <c r="Y278" s="182"/>
      <c r="Z278" s="182"/>
      <c r="AC278" s="182"/>
      <c r="AD278" s="182"/>
      <c r="AE278" s="182"/>
      <c r="AH278" s="182"/>
      <c r="AI278" s="182"/>
      <c r="AJ278" s="182"/>
      <c r="AM278" s="182"/>
      <c r="AN278" s="182"/>
      <c r="AO278" s="182"/>
      <c r="AR278" s="181"/>
    </row>
    <row r="279" spans="25:44" s="183" customFormat="1" x14ac:dyDescent="0.2">
      <c r="Y279" s="182"/>
      <c r="Z279" s="182"/>
      <c r="AC279" s="182"/>
      <c r="AD279" s="182"/>
      <c r="AE279" s="182"/>
      <c r="AH279" s="182"/>
      <c r="AI279" s="182"/>
      <c r="AJ279" s="182"/>
      <c r="AM279" s="182"/>
      <c r="AN279" s="182"/>
      <c r="AO279" s="182"/>
      <c r="AR279" s="181"/>
    </row>
    <row r="280" spans="25:44" s="183" customFormat="1" x14ac:dyDescent="0.2">
      <c r="Y280" s="182"/>
      <c r="Z280" s="182"/>
      <c r="AC280" s="182"/>
      <c r="AD280" s="182"/>
      <c r="AE280" s="182"/>
      <c r="AH280" s="182"/>
      <c r="AI280" s="182"/>
      <c r="AJ280" s="182"/>
      <c r="AM280" s="182"/>
      <c r="AN280" s="182"/>
      <c r="AO280" s="182"/>
      <c r="AR280" s="181"/>
    </row>
    <row r="281" spans="25:44" s="183" customFormat="1" x14ac:dyDescent="0.2">
      <c r="Y281" s="182"/>
      <c r="Z281" s="182"/>
      <c r="AC281" s="182"/>
      <c r="AD281" s="182"/>
      <c r="AE281" s="182"/>
      <c r="AH281" s="182"/>
      <c r="AI281" s="182"/>
      <c r="AJ281" s="182"/>
      <c r="AM281" s="182"/>
      <c r="AN281" s="182"/>
      <c r="AO281" s="182"/>
      <c r="AR281" s="181"/>
    </row>
  </sheetData>
  <sheetProtection algorithmName="SHA-512" hashValue="SqU9/gRen9bQTnExUMaH2XMhjEO2n0w5iGZk+G00B/m3FwLqg1FOTGRQYIXjCCAOH4p/CqX1iPx46EzoLJqpZg==" saltValue="pKKurjxQoGcSGW3rPN+NzA==" spinCount="100000" sheet="1" formatRows="0" deleteRows="0"/>
  <autoFilter ref="A8:BA76" xr:uid="{00000000-0009-0000-0000-00000000000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6" showButton="0"/>
    <filterColumn colId="48" showButton="0"/>
    <filterColumn colId="49" showButton="0"/>
    <filterColumn colId="50" showButton="0"/>
    <filterColumn colId="51" showButton="0"/>
  </autoFilter>
  <sortState xmlns:xlrd2="http://schemas.microsoft.com/office/spreadsheetml/2017/richdata2" ref="M1048538:M1048549">
    <sortCondition ref="M1048538"/>
  </sortState>
  <dataConsolidate/>
  <mergeCells count="731">
    <mergeCell ref="CZ193:DD193"/>
    <mergeCell ref="B74:B7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67"/>
    <mergeCell ref="C68:C70"/>
    <mergeCell ref="C71:C73"/>
    <mergeCell ref="C74:C76"/>
    <mergeCell ref="B20:B22"/>
    <mergeCell ref="B23:B25"/>
    <mergeCell ref="CB6:CE6"/>
    <mergeCell ref="K6:L6"/>
    <mergeCell ref="E6:G6"/>
    <mergeCell ref="F8:F10"/>
    <mergeCell ref="B8:B10"/>
    <mergeCell ref="D8:D10"/>
    <mergeCell ref="E8:E10"/>
    <mergeCell ref="B14:B16"/>
    <mergeCell ref="B17:B19"/>
    <mergeCell ref="C14:C16"/>
    <mergeCell ref="C8:C10"/>
    <mergeCell ref="AV11:AV13"/>
    <mergeCell ref="AU14:AU16"/>
    <mergeCell ref="AV14:AV16"/>
    <mergeCell ref="AM11:AM13"/>
    <mergeCell ref="Y11:Y13"/>
    <mergeCell ref="X11:X13"/>
    <mergeCell ref="S10:U10"/>
    <mergeCell ref="P11:P13"/>
    <mergeCell ref="Q11:Q13"/>
    <mergeCell ref="R11:R13"/>
    <mergeCell ref="U11:U13"/>
    <mergeCell ref="AS8:AT9"/>
    <mergeCell ref="S8:AR8"/>
    <mergeCell ref="F68:F70"/>
    <mergeCell ref="F71:F73"/>
    <mergeCell ref="F74:F76"/>
    <mergeCell ref="B11:B13"/>
    <mergeCell ref="C11:C13"/>
    <mergeCell ref="F11:F13"/>
    <mergeCell ref="F14:F16"/>
    <mergeCell ref="F17:F19"/>
    <mergeCell ref="F20:F22"/>
    <mergeCell ref="E74:E76"/>
    <mergeCell ref="F47:F49"/>
    <mergeCell ref="B53:B55"/>
    <mergeCell ref="B56:B58"/>
    <mergeCell ref="B59:B61"/>
    <mergeCell ref="F50:F52"/>
    <mergeCell ref="F53:F55"/>
    <mergeCell ref="F56:F58"/>
    <mergeCell ref="F59:F61"/>
    <mergeCell ref="F62:F64"/>
    <mergeCell ref="F65:F67"/>
    <mergeCell ref="B26:B28"/>
    <mergeCell ref="B29:B31"/>
    <mergeCell ref="B32:B34"/>
    <mergeCell ref="B35:B37"/>
    <mergeCell ref="AU41:AU43"/>
    <mergeCell ref="AV41:AV43"/>
    <mergeCell ref="AU44:AU46"/>
    <mergeCell ref="AU47:AU49"/>
    <mergeCell ref="AT44:AT46"/>
    <mergeCell ref="AT47:AT49"/>
    <mergeCell ref="AU53:AU55"/>
    <mergeCell ref="AV53:AV55"/>
    <mergeCell ref="AV47:AV49"/>
    <mergeCell ref="AV44:AV46"/>
    <mergeCell ref="AU50:AU52"/>
    <mergeCell ref="AV50:AV52"/>
    <mergeCell ref="AT53:AT55"/>
    <mergeCell ref="BJ193:CB193"/>
    <mergeCell ref="CD193:CM193"/>
    <mergeCell ref="AT71:AT73"/>
    <mergeCell ref="AQ62:AQ64"/>
    <mergeCell ref="AV71:AV73"/>
    <mergeCell ref="AQ77:AQ178"/>
    <mergeCell ref="AW193:AY193"/>
    <mergeCell ref="AU71:AU73"/>
    <mergeCell ref="AT74:AT76"/>
    <mergeCell ref="AU68:AU70"/>
    <mergeCell ref="AV68:AV70"/>
    <mergeCell ref="AR62:AR64"/>
    <mergeCell ref="AQ65:AQ67"/>
    <mergeCell ref="AR65:AR67"/>
    <mergeCell ref="AQ68:AQ70"/>
    <mergeCell ref="AR68:AR70"/>
    <mergeCell ref="AQ71:AQ73"/>
    <mergeCell ref="AR71:AR73"/>
    <mergeCell ref="AQ74:AQ76"/>
    <mergeCell ref="AR74:AR76"/>
    <mergeCell ref="AQ26:AQ28"/>
    <mergeCell ref="AR26:AR28"/>
    <mergeCell ref="AQ59:AQ61"/>
    <mergeCell ref="AR59:AR61"/>
    <mergeCell ref="AR38:AR40"/>
    <mergeCell ref="AQ41:AQ43"/>
    <mergeCell ref="AR41:AR43"/>
    <mergeCell ref="AQ47:AQ49"/>
    <mergeCell ref="AR47:AR49"/>
    <mergeCell ref="AQ50:AQ52"/>
    <mergeCell ref="AR50:AR52"/>
    <mergeCell ref="AQ44:AQ46"/>
    <mergeCell ref="AR44:AR46"/>
    <mergeCell ref="AQ53:AQ55"/>
    <mergeCell ref="AM14:AM16"/>
    <mergeCell ref="AQ14:AQ16"/>
    <mergeCell ref="AR14:AR16"/>
    <mergeCell ref="AQ17:AQ19"/>
    <mergeCell ref="AR17:AR19"/>
    <mergeCell ref="AQ20:AQ22"/>
    <mergeCell ref="AR20:AR22"/>
    <mergeCell ref="AQ23:AQ25"/>
    <mergeCell ref="AR23:AR25"/>
    <mergeCell ref="AN14:AN16"/>
    <mergeCell ref="AN17:AN19"/>
    <mergeCell ref="AN20:AN22"/>
    <mergeCell ref="AN23:AN25"/>
    <mergeCell ref="AN41:AN43"/>
    <mergeCell ref="AN44:AN46"/>
    <mergeCell ref="AN47:AN49"/>
    <mergeCell ref="AN50:AN52"/>
    <mergeCell ref="AN53:AN55"/>
    <mergeCell ref="AN56:AN58"/>
    <mergeCell ref="AN59:AN61"/>
    <mergeCell ref="AN62:AN64"/>
    <mergeCell ref="AN77:AN178"/>
    <mergeCell ref="AN26:AN28"/>
    <mergeCell ref="AN29:AN31"/>
    <mergeCell ref="AN32:AN34"/>
    <mergeCell ref="AN35:AN37"/>
    <mergeCell ref="AN38:AN40"/>
    <mergeCell ref="K74:K76"/>
    <mergeCell ref="L74:L76"/>
    <mergeCell ref="X77:X178"/>
    <mergeCell ref="AI77:AI178"/>
    <mergeCell ref="R65:R67"/>
    <mergeCell ref="Y74:Y76"/>
    <mergeCell ref="V74:V76"/>
    <mergeCell ref="AD74:AD76"/>
    <mergeCell ref="AH74:AH76"/>
    <mergeCell ref="AC74:AC76"/>
    <mergeCell ref="R53:R55"/>
    <mergeCell ref="R56:R58"/>
    <mergeCell ref="M32:M34"/>
    <mergeCell ref="K35:K37"/>
    <mergeCell ref="L35:L37"/>
    <mergeCell ref="O38:O40"/>
    <mergeCell ref="P38:P40"/>
    <mergeCell ref="Q38:Q40"/>
    <mergeCell ref="Q32:Q34"/>
    <mergeCell ref="J68:J70"/>
    <mergeCell ref="K68:K70"/>
    <mergeCell ref="L68:L70"/>
    <mergeCell ref="M68:M70"/>
    <mergeCell ref="J71:J73"/>
    <mergeCell ref="K71:K73"/>
    <mergeCell ref="L71:L73"/>
    <mergeCell ref="M71:M73"/>
    <mergeCell ref="R68:R70"/>
    <mergeCell ref="R71:R73"/>
    <mergeCell ref="N71:N73"/>
    <mergeCell ref="K200:AG200"/>
    <mergeCell ref="AD14:AD16"/>
    <mergeCell ref="AD17:AD19"/>
    <mergeCell ref="AD20:AD22"/>
    <mergeCell ref="AD23:AD25"/>
    <mergeCell ref="AD26:AD28"/>
    <mergeCell ref="AD29:AD31"/>
    <mergeCell ref="AD32:AD34"/>
    <mergeCell ref="AD35:AD37"/>
    <mergeCell ref="AD38:AD40"/>
    <mergeCell ref="AD41:AD43"/>
    <mergeCell ref="AD44:AD46"/>
    <mergeCell ref="M29:M31"/>
    <mergeCell ref="M74:M76"/>
    <mergeCell ref="N74:N76"/>
    <mergeCell ref="N23:N25"/>
    <mergeCell ref="O23:O25"/>
    <mergeCell ref="P23:P25"/>
    <mergeCell ref="Q23:Q25"/>
    <mergeCell ref="R23:R25"/>
    <mergeCell ref="U23:U25"/>
    <mergeCell ref="K38:K40"/>
    <mergeCell ref="AD77:AD178"/>
    <mergeCell ref="AC77:AC178"/>
    <mergeCell ref="AU20:AU22"/>
    <mergeCell ref="AV20:AV22"/>
    <mergeCell ref="A26:A28"/>
    <mergeCell ref="D26:D28"/>
    <mergeCell ref="E26:E28"/>
    <mergeCell ref="A29:A31"/>
    <mergeCell ref="D29:D31"/>
    <mergeCell ref="E29:E31"/>
    <mergeCell ref="A32:A34"/>
    <mergeCell ref="D32:D34"/>
    <mergeCell ref="E32:E34"/>
    <mergeCell ref="M23:M25"/>
    <mergeCell ref="AU23:AU25"/>
    <mergeCell ref="J26:J28"/>
    <mergeCell ref="K26:K28"/>
    <mergeCell ref="L26:L28"/>
    <mergeCell ref="M26:M28"/>
    <mergeCell ref="J29:J31"/>
    <mergeCell ref="K29:K31"/>
    <mergeCell ref="L29:L31"/>
    <mergeCell ref="AI20:AI22"/>
    <mergeCell ref="AI23:AI25"/>
    <mergeCell ref="AI26:AI28"/>
    <mergeCell ref="AI29:AI31"/>
    <mergeCell ref="L2:AS2"/>
    <mergeCell ref="L3:AS4"/>
    <mergeCell ref="AT14:AT16"/>
    <mergeCell ref="L17:L19"/>
    <mergeCell ref="P14:P16"/>
    <mergeCell ref="Q14:Q16"/>
    <mergeCell ref="R14:R16"/>
    <mergeCell ref="U14:U16"/>
    <mergeCell ref="AS14:AS16"/>
    <mergeCell ref="G8:M8"/>
    <mergeCell ref="AI14:AI16"/>
    <mergeCell ref="AI17:AI19"/>
    <mergeCell ref="AN11:AN13"/>
    <mergeCell ref="AR11:AR13"/>
    <mergeCell ref="AQ11:AQ13"/>
    <mergeCell ref="AS11:AS13"/>
    <mergeCell ref="AT11:AT13"/>
    <mergeCell ref="M9:M10"/>
    <mergeCell ref="N9:N10"/>
    <mergeCell ref="P9:P10"/>
    <mergeCell ref="R9:R10"/>
    <mergeCell ref="V11:V13"/>
    <mergeCell ref="AC11:AC13"/>
    <mergeCell ref="AH11:AH13"/>
    <mergeCell ref="CF6:CJ6"/>
    <mergeCell ref="N8:R8"/>
    <mergeCell ref="AU11:AU13"/>
    <mergeCell ref="BC6:CA6"/>
    <mergeCell ref="L9:L10"/>
    <mergeCell ref="AD11:AD13"/>
    <mergeCell ref="AI11:AI13"/>
    <mergeCell ref="AU17:AU19"/>
    <mergeCell ref="AV17:AV19"/>
    <mergeCell ref="P17:P19"/>
    <mergeCell ref="Q17:Q19"/>
    <mergeCell ref="R17:R19"/>
    <mergeCell ref="U17:U19"/>
    <mergeCell ref="AS17:AS19"/>
    <mergeCell ref="AT17:AT19"/>
    <mergeCell ref="AC14:AC16"/>
    <mergeCell ref="AC17:AC19"/>
    <mergeCell ref="V14:V16"/>
    <mergeCell ref="V17:V19"/>
    <mergeCell ref="AH14:AH16"/>
    <mergeCell ref="AH17:AH19"/>
    <mergeCell ref="Y14:Y16"/>
    <mergeCell ref="X14:X16"/>
    <mergeCell ref="X17:X19"/>
    <mergeCell ref="D20:D22"/>
    <mergeCell ref="E20:E22"/>
    <mergeCell ref="M17:M19"/>
    <mergeCell ref="R20:R22"/>
    <mergeCell ref="N17:N19"/>
    <mergeCell ref="O17:O19"/>
    <mergeCell ref="J20:J22"/>
    <mergeCell ref="K20:K22"/>
    <mergeCell ref="L20:L22"/>
    <mergeCell ref="M20:M22"/>
    <mergeCell ref="N20:N22"/>
    <mergeCell ref="O20:O22"/>
    <mergeCell ref="Q20:Q22"/>
    <mergeCell ref="D17:D19"/>
    <mergeCell ref="P20:P22"/>
    <mergeCell ref="J17:J19"/>
    <mergeCell ref="K17:K19"/>
    <mergeCell ref="AQ9:AR9"/>
    <mergeCell ref="S9:W9"/>
    <mergeCell ref="X9:AP9"/>
    <mergeCell ref="M41:M43"/>
    <mergeCell ref="M38:M40"/>
    <mergeCell ref="X35:X37"/>
    <mergeCell ref="X38:X40"/>
    <mergeCell ref="O14:O16"/>
    <mergeCell ref="O11:O13"/>
    <mergeCell ref="X23:X25"/>
    <mergeCell ref="X26:X28"/>
    <mergeCell ref="U20:U22"/>
    <mergeCell ref="AM17:AM19"/>
    <mergeCell ref="AM20:AM22"/>
    <mergeCell ref="R26:R28"/>
    <mergeCell ref="R29:R31"/>
    <mergeCell ref="R32:R34"/>
    <mergeCell ref="R35:R37"/>
    <mergeCell ref="R38:R40"/>
    <mergeCell ref="X20:X22"/>
    <mergeCell ref="O26:O28"/>
    <mergeCell ref="P26:P28"/>
    <mergeCell ref="Q29:Q31"/>
    <mergeCell ref="X29:X31"/>
    <mergeCell ref="Q35:Q37"/>
    <mergeCell ref="K32:K34"/>
    <mergeCell ref="L32:L34"/>
    <mergeCell ref="M35:M37"/>
    <mergeCell ref="X32:X34"/>
    <mergeCell ref="Q50:Q52"/>
    <mergeCell ref="V20:V22"/>
    <mergeCell ref="V23:V25"/>
    <mergeCell ref="V32:V34"/>
    <mergeCell ref="V35:V37"/>
    <mergeCell ref="V38:V40"/>
    <mergeCell ref="V50:V52"/>
    <mergeCell ref="R47:R49"/>
    <mergeCell ref="R50:R52"/>
    <mergeCell ref="X41:X43"/>
    <mergeCell ref="O29:O31"/>
    <mergeCell ref="P29:P31"/>
    <mergeCell ref="N26:N28"/>
    <mergeCell ref="N35:N37"/>
    <mergeCell ref="N32:N34"/>
    <mergeCell ref="O32:O34"/>
    <mergeCell ref="P32:P34"/>
    <mergeCell ref="P35:P37"/>
    <mergeCell ref="Y44:Y46"/>
    <mergeCell ref="Y47:Y49"/>
    <mergeCell ref="Y50:Y52"/>
    <mergeCell ref="K47:K49"/>
    <mergeCell ref="L47:L49"/>
    <mergeCell ref="M44:M46"/>
    <mergeCell ref="M47:M49"/>
    <mergeCell ref="N47:N49"/>
    <mergeCell ref="N50:N52"/>
    <mergeCell ref="X44:X46"/>
    <mergeCell ref="X47:X49"/>
    <mergeCell ref="Q65:Q67"/>
    <mergeCell ref="O35:O37"/>
    <mergeCell ref="O74:O76"/>
    <mergeCell ref="P74:P76"/>
    <mergeCell ref="Q74:Q76"/>
    <mergeCell ref="R74:R76"/>
    <mergeCell ref="U74:U76"/>
    <mergeCell ref="AS74:AS76"/>
    <mergeCell ref="N68:N70"/>
    <mergeCell ref="AS56:AS58"/>
    <mergeCell ref="AS59:AS61"/>
    <mergeCell ref="AS62:AS64"/>
    <mergeCell ref="AS65:AS67"/>
    <mergeCell ref="AS68:AS70"/>
    <mergeCell ref="AS71:AS73"/>
    <mergeCell ref="U56:U58"/>
    <mergeCell ref="U59:U61"/>
    <mergeCell ref="AI74:AI76"/>
    <mergeCell ref="AN74:AN76"/>
    <mergeCell ref="Q53:Q55"/>
    <mergeCell ref="R41:R43"/>
    <mergeCell ref="R44:R46"/>
    <mergeCell ref="R62:R64"/>
    <mergeCell ref="N62:N64"/>
    <mergeCell ref="AV23:AV25"/>
    <mergeCell ref="AU74:AU76"/>
    <mergeCell ref="AV74:AV76"/>
    <mergeCell ref="O41:O43"/>
    <mergeCell ref="P41:P43"/>
    <mergeCell ref="Q41:Q43"/>
    <mergeCell ref="O44:O46"/>
    <mergeCell ref="P44:P46"/>
    <mergeCell ref="Q44:Q46"/>
    <mergeCell ref="O47:O49"/>
    <mergeCell ref="P47:P49"/>
    <mergeCell ref="Q47:Q49"/>
    <mergeCell ref="O50:O52"/>
    <mergeCell ref="P50:P52"/>
    <mergeCell ref="Q26:Q28"/>
    <mergeCell ref="O68:O70"/>
    <mergeCell ref="P68:P70"/>
    <mergeCell ref="Q68:Q70"/>
    <mergeCell ref="O71:O73"/>
    <mergeCell ref="P71:P73"/>
    <mergeCell ref="Q71:Q73"/>
    <mergeCell ref="O65:O67"/>
    <mergeCell ref="P65:P67"/>
    <mergeCell ref="AS23:AS25"/>
    <mergeCell ref="J14:J16"/>
    <mergeCell ref="K14:K16"/>
    <mergeCell ref="L14:L16"/>
    <mergeCell ref="M14:M16"/>
    <mergeCell ref="N14:N16"/>
    <mergeCell ref="D11:D13"/>
    <mergeCell ref="E11:E13"/>
    <mergeCell ref="M11:M13"/>
    <mergeCell ref="N11:N13"/>
    <mergeCell ref="K11:K13"/>
    <mergeCell ref="L11:L13"/>
    <mergeCell ref="D14:D16"/>
    <mergeCell ref="A23:A25"/>
    <mergeCell ref="J23:J25"/>
    <mergeCell ref="K23:K25"/>
    <mergeCell ref="L23:L25"/>
    <mergeCell ref="D23:D25"/>
    <mergeCell ref="A68:A70"/>
    <mergeCell ref="D68:D70"/>
    <mergeCell ref="E68:E70"/>
    <mergeCell ref="D74:D76"/>
    <mergeCell ref="J44:J46"/>
    <mergeCell ref="K44:K46"/>
    <mergeCell ref="L44:L46"/>
    <mergeCell ref="J56:J58"/>
    <mergeCell ref="K56:K58"/>
    <mergeCell ref="L56:L58"/>
    <mergeCell ref="A62:A64"/>
    <mergeCell ref="D62:D64"/>
    <mergeCell ref="E62:E64"/>
    <mergeCell ref="A65:A67"/>
    <mergeCell ref="D65:D67"/>
    <mergeCell ref="D59:D61"/>
    <mergeCell ref="L41:L43"/>
    <mergeCell ref="J74:J76"/>
    <mergeCell ref="A71:A73"/>
    <mergeCell ref="D71:D73"/>
    <mergeCell ref="E71:E73"/>
    <mergeCell ref="D44:D46"/>
    <mergeCell ref="E44:E46"/>
    <mergeCell ref="A47:A49"/>
    <mergeCell ref="D47:D49"/>
    <mergeCell ref="E47:E49"/>
    <mergeCell ref="A50:A52"/>
    <mergeCell ref="D50:D52"/>
    <mergeCell ref="E50:E52"/>
    <mergeCell ref="A53:A55"/>
    <mergeCell ref="D53:D55"/>
    <mergeCell ref="E53:E55"/>
    <mergeCell ref="E65:E67"/>
    <mergeCell ref="B62:B64"/>
    <mergeCell ref="B65:B67"/>
    <mergeCell ref="B68:B70"/>
    <mergeCell ref="B71:B73"/>
    <mergeCell ref="B44:B46"/>
    <mergeCell ref="B47:B49"/>
    <mergeCell ref="B50:B52"/>
    <mergeCell ref="A56:A58"/>
    <mergeCell ref="E59:E61"/>
    <mergeCell ref="A14:A16"/>
    <mergeCell ref="E14:E16"/>
    <mergeCell ref="A41:A43"/>
    <mergeCell ref="D41:D43"/>
    <mergeCell ref="E41:E43"/>
    <mergeCell ref="A44:A46"/>
    <mergeCell ref="F23:F25"/>
    <mergeCell ref="F26:F28"/>
    <mergeCell ref="F29:F31"/>
    <mergeCell ref="F32:F34"/>
    <mergeCell ref="F35:F37"/>
    <mergeCell ref="F38:F40"/>
    <mergeCell ref="F41:F43"/>
    <mergeCell ref="F44:F46"/>
    <mergeCell ref="A17:A19"/>
    <mergeCell ref="A20:A22"/>
    <mergeCell ref="D35:D37"/>
    <mergeCell ref="E35:E37"/>
    <mergeCell ref="A38:A40"/>
    <mergeCell ref="D38:D40"/>
    <mergeCell ref="E38:E40"/>
    <mergeCell ref="B38:B40"/>
    <mergeCell ref="B41:B43"/>
    <mergeCell ref="E17:E19"/>
    <mergeCell ref="E23:E25"/>
    <mergeCell ref="J41:J43"/>
    <mergeCell ref="K41:K43"/>
    <mergeCell ref="A35:A37"/>
    <mergeCell ref="N65:N67"/>
    <mergeCell ref="N41:N43"/>
    <mergeCell ref="N44:N46"/>
    <mergeCell ref="J59:J61"/>
    <mergeCell ref="K59:K61"/>
    <mergeCell ref="L38:L40"/>
    <mergeCell ref="L62:L64"/>
    <mergeCell ref="M62:M64"/>
    <mergeCell ref="L65:L67"/>
    <mergeCell ref="M65:M67"/>
    <mergeCell ref="L50:L52"/>
    <mergeCell ref="M50:M52"/>
    <mergeCell ref="L53:L55"/>
    <mergeCell ref="M53:M55"/>
    <mergeCell ref="M56:M58"/>
    <mergeCell ref="L59:L61"/>
    <mergeCell ref="M59:M61"/>
    <mergeCell ref="N59:N61"/>
    <mergeCell ref="J32:J34"/>
    <mergeCell ref="N29:N31"/>
    <mergeCell ref="A6:D6"/>
    <mergeCell ref="A74:A76"/>
    <mergeCell ref="A11:A13"/>
    <mergeCell ref="J11:J13"/>
    <mergeCell ref="G9:G10"/>
    <mergeCell ref="H9:H10"/>
    <mergeCell ref="I9:I10"/>
    <mergeCell ref="J9:J10"/>
    <mergeCell ref="K9:K10"/>
    <mergeCell ref="A8:A10"/>
    <mergeCell ref="D56:D58"/>
    <mergeCell ref="E56:E58"/>
    <mergeCell ref="A59:A61"/>
    <mergeCell ref="J38:J40"/>
    <mergeCell ref="J47:J49"/>
    <mergeCell ref="J62:J64"/>
    <mergeCell ref="K62:K64"/>
    <mergeCell ref="J65:J67"/>
    <mergeCell ref="K65:K67"/>
    <mergeCell ref="J50:J52"/>
    <mergeCell ref="K50:K52"/>
    <mergeCell ref="J53:J55"/>
    <mergeCell ref="K53:K55"/>
    <mergeCell ref="J35:J37"/>
    <mergeCell ref="O59:O61"/>
    <mergeCell ref="O53:O55"/>
    <mergeCell ref="P53:P55"/>
    <mergeCell ref="N56:N58"/>
    <mergeCell ref="N38:N40"/>
    <mergeCell ref="O62:O64"/>
    <mergeCell ref="P62:P64"/>
    <mergeCell ref="Q62:Q64"/>
    <mergeCell ref="P59:P61"/>
    <mergeCell ref="Q59:Q61"/>
    <mergeCell ref="P56:P58"/>
    <mergeCell ref="Q56:Q58"/>
    <mergeCell ref="O56:O58"/>
    <mergeCell ref="N53:N55"/>
    <mergeCell ref="R59:R61"/>
    <mergeCell ref="AU26:AU28"/>
    <mergeCell ref="AV26:AV28"/>
    <mergeCell ref="AU29:AU31"/>
    <mergeCell ref="U26:U28"/>
    <mergeCell ref="U29:U31"/>
    <mergeCell ref="U32:U34"/>
    <mergeCell ref="U35:U37"/>
    <mergeCell ref="U38:U40"/>
    <mergeCell ref="AQ29:AQ31"/>
    <mergeCell ref="AR29:AR31"/>
    <mergeCell ref="AQ32:AQ34"/>
    <mergeCell ref="AR32:AR34"/>
    <mergeCell ref="AQ35:AQ37"/>
    <mergeCell ref="AR35:AR37"/>
    <mergeCell ref="AQ38:AQ40"/>
    <mergeCell ref="V26:V28"/>
    <mergeCell ref="V29:V31"/>
    <mergeCell ref="AV29:AV31"/>
    <mergeCell ref="AU32:AU34"/>
    <mergeCell ref="AV32:AV34"/>
    <mergeCell ref="AU35:AU37"/>
    <mergeCell ref="AS35:AS37"/>
    <mergeCell ref="AT35:AT37"/>
    <mergeCell ref="AS38:AS40"/>
    <mergeCell ref="U71:U73"/>
    <mergeCell ref="AD56:AD58"/>
    <mergeCell ref="AD59:AD61"/>
    <mergeCell ref="AI62:AI64"/>
    <mergeCell ref="V65:V67"/>
    <mergeCell ref="V68:V70"/>
    <mergeCell ref="V71:V73"/>
    <mergeCell ref="AC71:AC73"/>
    <mergeCell ref="AH65:AH67"/>
    <mergeCell ref="AH68:AH70"/>
    <mergeCell ref="V59:V61"/>
    <mergeCell ref="AD65:AD67"/>
    <mergeCell ref="AD68:AD70"/>
    <mergeCell ref="AD71:AD73"/>
    <mergeCell ref="AD62:AD64"/>
    <mergeCell ref="Y71:Y73"/>
    <mergeCell ref="V62:V64"/>
    <mergeCell ref="AC68:AC70"/>
    <mergeCell ref="AI71:AI73"/>
    <mergeCell ref="AI65:AI67"/>
    <mergeCell ref="AI68:AI70"/>
    <mergeCell ref="V56:V58"/>
    <mergeCell ref="Y38:Y40"/>
    <mergeCell ref="AV35:AV37"/>
    <mergeCell ref="AU38:AU40"/>
    <mergeCell ref="AD50:AD52"/>
    <mergeCell ref="AT50:AT52"/>
    <mergeCell ref="AH47:AH49"/>
    <mergeCell ref="AV38:AV40"/>
    <mergeCell ref="U62:U64"/>
    <mergeCell ref="U65:U67"/>
    <mergeCell ref="U68:U70"/>
    <mergeCell ref="U44:U46"/>
    <mergeCell ref="U47:U49"/>
    <mergeCell ref="U50:U52"/>
    <mergeCell ref="U53:U55"/>
    <mergeCell ref="U41:U43"/>
    <mergeCell ref="AS44:AS46"/>
    <mergeCell ref="AS47:AS49"/>
    <mergeCell ref="V53:V55"/>
    <mergeCell ref="Y41:Y43"/>
    <mergeCell ref="AI47:AI49"/>
    <mergeCell ref="AI50:AI52"/>
    <mergeCell ref="AS53:AS55"/>
    <mergeCell ref="V44:V46"/>
    <mergeCell ref="V41:V43"/>
    <mergeCell ref="V47:V49"/>
    <mergeCell ref="AS50:AS52"/>
    <mergeCell ref="Y62:Y64"/>
    <mergeCell ref="Y65:Y67"/>
    <mergeCell ref="X65:X67"/>
    <mergeCell ref="X68:X70"/>
    <mergeCell ref="X71:X73"/>
    <mergeCell ref="X74:X76"/>
    <mergeCell ref="Y68:Y70"/>
    <mergeCell ref="Y59:Y61"/>
    <mergeCell ref="AC53:AC55"/>
    <mergeCell ref="AC56:AC58"/>
    <mergeCell ref="AH53:AH55"/>
    <mergeCell ref="Y53:Y55"/>
    <mergeCell ref="Y56:Y58"/>
    <mergeCell ref="AR53:AR55"/>
    <mergeCell ref="AI53:AI55"/>
    <mergeCell ref="AD53:AD55"/>
    <mergeCell ref="AH50:AH52"/>
    <mergeCell ref="X50:X52"/>
    <mergeCell ref="X53:X55"/>
    <mergeCell ref="X56:X58"/>
    <mergeCell ref="X59:X61"/>
    <mergeCell ref="X62:X64"/>
    <mergeCell ref="AU56:AU58"/>
    <mergeCell ref="AV56:AV58"/>
    <mergeCell ref="AU59:AU61"/>
    <mergeCell ref="AV59:AV61"/>
    <mergeCell ref="AU62:AU64"/>
    <mergeCell ref="AV62:AV64"/>
    <mergeCell ref="AU65:AU67"/>
    <mergeCell ref="AV65:AV67"/>
    <mergeCell ref="AH71:AH73"/>
    <mergeCell ref="AN71:AN73"/>
    <mergeCell ref="AN65:AN67"/>
    <mergeCell ref="AN68:AN70"/>
    <mergeCell ref="AH62:AH64"/>
    <mergeCell ref="AI59:AI61"/>
    <mergeCell ref="AH59:AH61"/>
    <mergeCell ref="AT56:AT58"/>
    <mergeCell ref="AT59:AT61"/>
    <mergeCell ref="AT62:AT64"/>
    <mergeCell ref="AT65:AT67"/>
    <mergeCell ref="AT68:AT70"/>
    <mergeCell ref="AI56:AI58"/>
    <mergeCell ref="AQ56:AQ58"/>
    <mergeCell ref="AR56:AR58"/>
    <mergeCell ref="AH56:AH58"/>
    <mergeCell ref="AT23:AT25"/>
    <mergeCell ref="AC47:AC49"/>
    <mergeCell ref="AC50:AC52"/>
    <mergeCell ref="AD47:AD49"/>
    <mergeCell ref="AH20:AH22"/>
    <mergeCell ref="AH23:AH25"/>
    <mergeCell ref="AH26:AH28"/>
    <mergeCell ref="AH29:AH31"/>
    <mergeCell ref="AH32:AH34"/>
    <mergeCell ref="AH35:AH37"/>
    <mergeCell ref="AH38:AH40"/>
    <mergeCell ref="AH41:AH43"/>
    <mergeCell ref="AH44:AH46"/>
    <mergeCell ref="AS26:AS28"/>
    <mergeCell ref="AT26:AT28"/>
    <mergeCell ref="AS29:AS31"/>
    <mergeCell ref="AT20:AT22"/>
    <mergeCell ref="AS20:AS22"/>
    <mergeCell ref="AT38:AT40"/>
    <mergeCell ref="AT41:AT43"/>
    <mergeCell ref="AT29:AT31"/>
    <mergeCell ref="AS32:AS34"/>
    <mergeCell ref="AT32:AT34"/>
    <mergeCell ref="AS41:AS43"/>
    <mergeCell ref="A5:BA5"/>
    <mergeCell ref="A7:BA7"/>
    <mergeCell ref="AM50:AM52"/>
    <mergeCell ref="AM53:AM55"/>
    <mergeCell ref="AM56:AM58"/>
    <mergeCell ref="AM59:AM61"/>
    <mergeCell ref="AM62:AM64"/>
    <mergeCell ref="Y17:Y19"/>
    <mergeCell ref="Y20:Y22"/>
    <mergeCell ref="Y23:Y25"/>
    <mergeCell ref="Y26:Y28"/>
    <mergeCell ref="Y29:Y31"/>
    <mergeCell ref="Y32:Y34"/>
    <mergeCell ref="Y35:Y37"/>
    <mergeCell ref="AC41:AC43"/>
    <mergeCell ref="AC44:AC46"/>
    <mergeCell ref="AC20:AC22"/>
    <mergeCell ref="AM23:AM25"/>
    <mergeCell ref="AM26:AM28"/>
    <mergeCell ref="AM29:AM31"/>
    <mergeCell ref="AM32:AM34"/>
    <mergeCell ref="AM35:AM37"/>
    <mergeCell ref="AM38:AM40"/>
    <mergeCell ref="AM41:AM43"/>
    <mergeCell ref="CO193:CW193"/>
    <mergeCell ref="BC202:BD202"/>
    <mergeCell ref="AC26:AC28"/>
    <mergeCell ref="AC29:AC31"/>
    <mergeCell ref="AC59:AC61"/>
    <mergeCell ref="AC62:AC64"/>
    <mergeCell ref="AC65:AC67"/>
    <mergeCell ref="AU8:AV9"/>
    <mergeCell ref="AW8:BA9"/>
    <mergeCell ref="AM71:AM73"/>
    <mergeCell ref="AM74:AM76"/>
    <mergeCell ref="AM44:AM46"/>
    <mergeCell ref="AM47:AM49"/>
    <mergeCell ref="AM65:AM67"/>
    <mergeCell ref="AM68:AM70"/>
    <mergeCell ref="AC32:AC34"/>
    <mergeCell ref="AC35:AC37"/>
    <mergeCell ref="AC38:AC40"/>
    <mergeCell ref="AI32:AI34"/>
    <mergeCell ref="AI35:AI37"/>
    <mergeCell ref="AI38:AI40"/>
    <mergeCell ref="AI41:AI43"/>
    <mergeCell ref="AI44:AI46"/>
    <mergeCell ref="AC23:AC25"/>
  </mergeCells>
  <conditionalFormatting sqref="O17 O20 O23 O74 O14 O26 O29 O32 O35 O38 O41 O44 O47 O50 O53 O56 O59 O62 O65 O68 O71 N11:N76 O11">
    <cfRule type="containsText" dxfId="440" priority="425" operator="containsText" text="MEDIA">
      <formula>NOT(ISERROR(SEARCH("MEDIA",N11)))</formula>
    </cfRule>
    <cfRule type="containsText" dxfId="439" priority="426" operator="containsText" text="ALTA">
      <formula>NOT(ISERROR(SEARCH("ALTA",N11)))</formula>
    </cfRule>
    <cfRule type="containsText" dxfId="438" priority="427" operator="containsText" text="BAJA">
      <formula>NOT(ISERROR(SEARCH("BAJA",N11)))</formula>
    </cfRule>
  </conditionalFormatting>
  <conditionalFormatting sqref="Q14 Q17 Q20 Q23 Q74 Q26 Q29 Q32 Q35 Q38 Q41 Q44 Q47 Q50 Q53 Q56 Q59 Q62 Q65 Q68 Q71 P11:P76 Q11">
    <cfRule type="containsText" dxfId="437" priority="422" operator="containsText" text="MEDIO">
      <formula>NOT(ISERROR(SEARCH("MEDIO",P11)))</formula>
    </cfRule>
    <cfRule type="containsText" dxfId="436" priority="423" operator="containsText" text="ALTO">
      <formula>NOT(ISERROR(SEARCH("ALTO",P11)))</formula>
    </cfRule>
    <cfRule type="containsText" dxfId="435" priority="424" operator="containsText" text="BAJO">
      <formula>NOT(ISERROR(SEARCH("BAJO",P11)))</formula>
    </cfRule>
  </conditionalFormatting>
  <conditionalFormatting sqref="S11:S76">
    <cfRule type="cellIs" dxfId="434" priority="421" operator="between">
      <formula>2</formula>
      <formula>3</formula>
    </cfRule>
  </conditionalFormatting>
  <conditionalFormatting sqref="R11:R76">
    <cfRule type="cellIs" dxfId="433" priority="418" operator="lessThanOrEqual">
      <formula>3</formula>
    </cfRule>
    <cfRule type="cellIs" dxfId="432" priority="419" stopIfTrue="1" operator="between">
      <formula>4</formula>
      <formula>9</formula>
    </cfRule>
    <cfRule type="cellIs" dxfId="431" priority="420" operator="greaterThanOrEqual">
      <formula>10</formula>
    </cfRule>
  </conditionalFormatting>
  <conditionalFormatting sqref="AS11:AS76">
    <cfRule type="cellIs" dxfId="430" priority="415" operator="lessThanOrEqual">
      <formula>10</formula>
    </cfRule>
    <cfRule type="cellIs" dxfId="429" priority="416" stopIfTrue="1" operator="between">
      <formula>11</formula>
      <formula>32</formula>
    </cfRule>
    <cfRule type="cellIs" dxfId="428" priority="417" operator="greaterThanOrEqual">
      <formula>36</formula>
    </cfRule>
  </conditionalFormatting>
  <conditionalFormatting sqref="AT11 AT14 AT17 AT20 AT23 AT26 AT29 AT32:AV32 AT35:AV35 AT38:AV38 AT41:AV41 AT44:AV44 AT47:AV47 AT50:AV50 AT53:AV53 AT56:AV56 AT59:AV59 AT62:AV62 AT65:AV65 AT68:AV68 AT71:AV71 AT74:AV74">
    <cfRule type="cellIs" dxfId="427" priority="412" operator="equal">
      <formula>"LEVE"</formula>
    </cfRule>
    <cfRule type="cellIs" dxfId="426" priority="413" operator="equal">
      <formula>"MODERADO"</formula>
    </cfRule>
    <cfRule type="cellIs" dxfId="425" priority="414" operator="equal">
      <formula>"GRAVE"</formula>
    </cfRule>
  </conditionalFormatting>
  <conditionalFormatting sqref="N11:N76">
    <cfRule type="containsText" dxfId="424" priority="410" operator="containsText" text="MEDIO BAJA">
      <formula>NOT(ISERROR(SEARCH("MEDIO BAJA",N11)))</formula>
    </cfRule>
    <cfRule type="containsText" dxfId="423" priority="411" operator="containsText" text="MEDIO ALTA">
      <formula>NOT(ISERROR(SEARCH("MEDIO ALTA",N11)))</formula>
    </cfRule>
  </conditionalFormatting>
  <conditionalFormatting sqref="P11:P76">
    <cfRule type="containsText" dxfId="422" priority="408" operator="containsText" text="MEDIO BAJO">
      <formula>NOT(ISERROR(SEARCH("MEDIO BAJO",P11)))</formula>
    </cfRule>
    <cfRule type="containsText" dxfId="421" priority="409" operator="containsText" text="MEDIO ALTO">
      <formula>NOT(ISERROR(SEARCH("MEDIO ALTO",P11)))</formula>
    </cfRule>
  </conditionalFormatting>
  <conditionalFormatting sqref="AL11:AL76 AM20 AM23 AM26 AM29 AM32 AM35 AM38 AM41 AM44 AM47 AM50 AM53 AM56 AM59 AM62 AM65 AM68 AM71 AM74 AM14 AM17 AM11">
    <cfRule type="expression" dxfId="420" priority="403">
      <formula>S11="No_existen"</formula>
    </cfRule>
  </conditionalFormatting>
  <conditionalFormatting sqref="AP11:AQ11 AP12:AP76 AQ77 AQ14 AQ17 AQ20 AQ23 AQ26 AQ29 AQ32 AQ35 AQ38 AQ41 AQ44 AQ47 AQ50 AQ53 AQ56 AQ59 AQ62 AQ65 AQ68 AQ71 AQ74">
    <cfRule type="expression" dxfId="419" priority="402">
      <formula>S11="No_existen"</formula>
    </cfRule>
  </conditionalFormatting>
  <conditionalFormatting sqref="BA11:BA16 BA19:BA76">
    <cfRule type="expression" dxfId="418" priority="393">
      <formula>AW11&lt;&gt;"COMPARTIR"</formula>
    </cfRule>
    <cfRule type="expression" dxfId="417" priority="399">
      <formula>AW11="ASUMIR"</formula>
    </cfRule>
  </conditionalFormatting>
  <conditionalFormatting sqref="AX11:AX13 AX21:AX25 AX29:AX76">
    <cfRule type="expression" dxfId="416" priority="386">
      <formula>AW11="ASUMIR"</formula>
    </cfRule>
  </conditionalFormatting>
  <conditionalFormatting sqref="AY11:AZ13 AY21:AZ25 AZ14:AZ16 AZ19:AZ20 AY29:AZ76 AZ26:AZ28">
    <cfRule type="expression" dxfId="415" priority="385">
      <formula>AW11="ASUMIR"</formula>
    </cfRule>
  </conditionalFormatting>
  <conditionalFormatting sqref="AO11:AO76">
    <cfRule type="expression" dxfId="414" priority="491">
      <formula>T11="No_existen"</formula>
    </cfRule>
  </conditionalFormatting>
  <conditionalFormatting sqref="AK11:AK76">
    <cfRule type="expression" dxfId="413" priority="495">
      <formula>S11="No_existen"</formula>
    </cfRule>
  </conditionalFormatting>
  <conditionalFormatting sqref="AJ11:AJ76">
    <cfRule type="expression" dxfId="412" priority="499">
      <formula>T11="No_existen"</formula>
    </cfRule>
  </conditionalFormatting>
  <conditionalFormatting sqref="AI14 AI17 AI20 AI23 AI26 AI29 AI32 AI35 AI38 AI41 AI44 AI47 AI50 AI53 AI56 AI59 AI62 AI65 AI68 AI71 AI74 AI77 AI11">
    <cfRule type="expression" dxfId="411" priority="503">
      <formula>T11="No_existen"</formula>
    </cfRule>
  </conditionalFormatting>
  <conditionalFormatting sqref="AF11:AF76">
    <cfRule type="expression" dxfId="410" priority="511">
      <formula>S11="No_existen"</formula>
    </cfRule>
  </conditionalFormatting>
  <conditionalFormatting sqref="AE11:AE76">
    <cfRule type="expression" dxfId="409" priority="515">
      <formula>T11="No_existen"</formula>
    </cfRule>
  </conditionalFormatting>
  <conditionalFormatting sqref="AR11:AR76">
    <cfRule type="containsText" dxfId="408" priority="362" operator="containsText" text="DÉBIL">
      <formula>NOT(ISERROR(SEARCH("DÉBIL",AR11)))</formula>
    </cfRule>
    <cfRule type="containsText" dxfId="407" priority="363" operator="containsText" text="ACEPTABLE">
      <formula>NOT(ISERROR(SEARCH("ACEPTABLE",AR11)))</formula>
    </cfRule>
    <cfRule type="containsText" dxfId="406" priority="364" operator="containsText" text="FUERTE">
      <formula>NOT(ISERROR(SEARCH("FUERTE",AR11)))</formula>
    </cfRule>
  </conditionalFormatting>
  <conditionalFormatting sqref="AD17 AD20 AD23 AD26 AD29 AD32 AD35 AD38 AD41 AD44 AD47 AD50 AD53 AD56 AD59 AD62 AD65 AD68 AD71 AD74 AD77 AD14 AD11">
    <cfRule type="expression" dxfId="405" priority="569">
      <formula>T11="No_existen"</formula>
    </cfRule>
  </conditionalFormatting>
  <conditionalFormatting sqref="AN77 AN14 AN17 AN20 AN23 AN26 AN29 AN32 AN35 AN38 AN41 AN44 AN47 AN50 AN53 AN56 AN59 AN62 AN65 AN68 AN71 AN74 AN11">
    <cfRule type="expression" dxfId="404" priority="571">
      <formula>T11="No_existen"</formula>
    </cfRule>
  </conditionalFormatting>
  <conditionalFormatting sqref="AB11 AB13:AB76">
    <cfRule type="expression" dxfId="403" priority="179">
      <formula>AA11="Semiautomatico"</formula>
    </cfRule>
    <cfRule type="expression" dxfId="402" priority="185">
      <formula>AA11="Manual"</formula>
    </cfRule>
    <cfRule type="expression" dxfId="401" priority="359">
      <formula>S11="No_existen"</formula>
    </cfRule>
  </conditionalFormatting>
  <conditionalFormatting sqref="AA12">
    <cfRule type="expression" dxfId="400" priority="358">
      <formula>$S$12="No_existen"</formula>
    </cfRule>
  </conditionalFormatting>
  <conditionalFormatting sqref="AB13:AB76">
    <cfRule type="expression" dxfId="399" priority="357">
      <formula>S13="No_existen"</formula>
    </cfRule>
  </conditionalFormatting>
  <conditionalFormatting sqref="AR11:AR76">
    <cfRule type="containsText" dxfId="398" priority="356" operator="containsText" text="INEXISTENTE">
      <formula>NOT(ISERROR(SEARCH("INEXISTENTE",AR11)))</formula>
    </cfRule>
  </conditionalFormatting>
  <conditionalFormatting sqref="AA11">
    <cfRule type="expression" dxfId="397" priority="354">
      <formula>S11="No_Existen"</formula>
    </cfRule>
  </conditionalFormatting>
  <conditionalFormatting sqref="AA13">
    <cfRule type="expression" dxfId="396" priority="351">
      <formula>S13="No_existen"</formula>
    </cfRule>
  </conditionalFormatting>
  <conditionalFormatting sqref="AA14">
    <cfRule type="expression" dxfId="395" priority="347">
      <formula>$S$14="No_existen"</formula>
    </cfRule>
  </conditionalFormatting>
  <conditionalFormatting sqref="AA15">
    <cfRule type="expression" dxfId="394" priority="344">
      <formula>$S$15="No_existen"</formula>
    </cfRule>
  </conditionalFormatting>
  <conditionalFormatting sqref="AA16">
    <cfRule type="expression" dxfId="393" priority="341">
      <formula>$S$16="No_existen"</formula>
    </cfRule>
  </conditionalFormatting>
  <conditionalFormatting sqref="AA17">
    <cfRule type="expression" dxfId="392" priority="338">
      <formula>$S$17="No_existen"</formula>
    </cfRule>
  </conditionalFormatting>
  <conditionalFormatting sqref="AA18">
    <cfRule type="expression" dxfId="391" priority="335">
      <formula>$S$18="No_existen"</formula>
    </cfRule>
  </conditionalFormatting>
  <conditionalFormatting sqref="AA19">
    <cfRule type="expression" dxfId="390" priority="332">
      <formula>$S$19="No_existen"</formula>
    </cfRule>
  </conditionalFormatting>
  <conditionalFormatting sqref="AA20">
    <cfRule type="expression" dxfId="389" priority="321">
      <formula>$S$20="No_existen"</formula>
    </cfRule>
  </conditionalFormatting>
  <conditionalFormatting sqref="AA21">
    <cfRule type="expression" dxfId="388" priority="318">
      <formula>$S$21="No_existen"</formula>
    </cfRule>
  </conditionalFormatting>
  <conditionalFormatting sqref="AA22">
    <cfRule type="expression" dxfId="387" priority="315">
      <formula>$S$22="No_existen"</formula>
    </cfRule>
  </conditionalFormatting>
  <conditionalFormatting sqref="AA23">
    <cfRule type="expression" dxfId="386" priority="312">
      <formula>$S$23="No_existen"</formula>
    </cfRule>
  </conditionalFormatting>
  <conditionalFormatting sqref="AA24">
    <cfRule type="expression" dxfId="385" priority="311">
      <formula>$S$24="No_existen"</formula>
    </cfRule>
  </conditionalFormatting>
  <conditionalFormatting sqref="AA25">
    <cfRule type="expression" dxfId="384" priority="310">
      <formula>$S$25="No_existen"</formula>
    </cfRule>
  </conditionalFormatting>
  <conditionalFormatting sqref="AA26">
    <cfRule type="expression" dxfId="383" priority="301">
      <formula>$S$26="No_existen"</formula>
    </cfRule>
  </conditionalFormatting>
  <conditionalFormatting sqref="AA27">
    <cfRule type="expression" dxfId="382" priority="300">
      <formula>$S$27="No_existen"</formula>
    </cfRule>
  </conditionalFormatting>
  <conditionalFormatting sqref="AA28">
    <cfRule type="expression" dxfId="381" priority="299">
      <formula>$S$28="No_existen"</formula>
    </cfRule>
  </conditionalFormatting>
  <conditionalFormatting sqref="AA29">
    <cfRule type="expression" dxfId="380" priority="294">
      <formula>$S$29="No_existen"</formula>
    </cfRule>
  </conditionalFormatting>
  <conditionalFormatting sqref="AA30">
    <cfRule type="expression" dxfId="379" priority="292">
      <formula>$S$30="No_existen"</formula>
    </cfRule>
  </conditionalFormatting>
  <conditionalFormatting sqref="AA31">
    <cfRule type="expression" dxfId="378" priority="291">
      <formula>$S$31="No_existen"</formula>
    </cfRule>
  </conditionalFormatting>
  <conditionalFormatting sqref="W33:W34">
    <cfRule type="expression" dxfId="377" priority="290">
      <formula>S33="No_existen"</formula>
    </cfRule>
  </conditionalFormatting>
  <conditionalFormatting sqref="AA32">
    <cfRule type="expression" dxfId="376" priority="289">
      <formula>$S$32="No_existen"</formula>
    </cfRule>
  </conditionalFormatting>
  <conditionalFormatting sqref="AA33">
    <cfRule type="expression" dxfId="375" priority="288">
      <formula>$S$33="No_existen"</formula>
    </cfRule>
  </conditionalFormatting>
  <conditionalFormatting sqref="AA34">
    <cfRule type="expression" dxfId="374" priority="287">
      <formula>$S$34="No_existen"</formula>
    </cfRule>
  </conditionalFormatting>
  <conditionalFormatting sqref="AG33">
    <cfRule type="expression" dxfId="373" priority="285">
      <formula>S33="No_existen"</formula>
    </cfRule>
  </conditionalFormatting>
  <conditionalFormatting sqref="AG34">
    <cfRule type="expression" dxfId="372" priority="284">
      <formula>S34="No_existen"</formula>
    </cfRule>
  </conditionalFormatting>
  <conditionalFormatting sqref="W35:W37">
    <cfRule type="expression" dxfId="371" priority="283">
      <formula>S35="No_existen"</formula>
    </cfRule>
  </conditionalFormatting>
  <conditionalFormatting sqref="AA35">
    <cfRule type="expression" dxfId="370" priority="282">
      <formula>$S$35="No_existen"</formula>
    </cfRule>
  </conditionalFormatting>
  <conditionalFormatting sqref="AA36">
    <cfRule type="expression" dxfId="369" priority="281">
      <formula>$S$36="No_existen"</formula>
    </cfRule>
  </conditionalFormatting>
  <conditionalFormatting sqref="AA37">
    <cfRule type="expression" dxfId="368" priority="280">
      <formula>$S$37="No_existen"</formula>
    </cfRule>
  </conditionalFormatting>
  <conditionalFormatting sqref="AG35">
    <cfRule type="expression" dxfId="367" priority="279">
      <formula>S35="No_existen"</formula>
    </cfRule>
  </conditionalFormatting>
  <conditionalFormatting sqref="AG36">
    <cfRule type="expression" dxfId="366" priority="278">
      <formula>S36="No_existen"</formula>
    </cfRule>
  </conditionalFormatting>
  <conditionalFormatting sqref="AG37">
    <cfRule type="expression" dxfId="365" priority="277">
      <formula>S37="No_existen"</formula>
    </cfRule>
  </conditionalFormatting>
  <conditionalFormatting sqref="W38:W40">
    <cfRule type="expression" dxfId="364" priority="276">
      <formula>S38="No_existen"</formula>
    </cfRule>
  </conditionalFormatting>
  <conditionalFormatting sqref="AA38">
    <cfRule type="expression" dxfId="363" priority="275">
      <formula>$S$38="No_existen"</formula>
    </cfRule>
  </conditionalFormatting>
  <conditionalFormatting sqref="AA39">
    <cfRule type="expression" dxfId="362" priority="274">
      <formula>$S$39="No_existen"</formula>
    </cfRule>
  </conditionalFormatting>
  <conditionalFormatting sqref="AA40">
    <cfRule type="expression" dxfId="361" priority="273">
      <formula>$S$40="No_existen"</formula>
    </cfRule>
  </conditionalFormatting>
  <conditionalFormatting sqref="AG38">
    <cfRule type="expression" dxfId="360" priority="272">
      <formula>S38="No_existen"</formula>
    </cfRule>
  </conditionalFormatting>
  <conditionalFormatting sqref="AG39">
    <cfRule type="expression" dxfId="359" priority="271">
      <formula>S39="No_existen"</formula>
    </cfRule>
  </conditionalFormatting>
  <conditionalFormatting sqref="AG40">
    <cfRule type="expression" dxfId="358" priority="270">
      <formula>S40="No_existen"</formula>
    </cfRule>
  </conditionalFormatting>
  <conditionalFormatting sqref="W41:W43">
    <cfRule type="expression" dxfId="357" priority="269">
      <formula>S41="No_existen"</formula>
    </cfRule>
  </conditionalFormatting>
  <conditionalFormatting sqref="AA41">
    <cfRule type="expression" dxfId="356" priority="268">
      <formula>$S$41="No_existen"</formula>
    </cfRule>
  </conditionalFormatting>
  <conditionalFormatting sqref="AA42">
    <cfRule type="expression" dxfId="355" priority="267">
      <formula>$S$42="No_existen"</formula>
    </cfRule>
  </conditionalFormatting>
  <conditionalFormatting sqref="AA43">
    <cfRule type="expression" dxfId="354" priority="266">
      <formula>$S$43="No_existen"</formula>
    </cfRule>
  </conditionalFormatting>
  <conditionalFormatting sqref="AG41">
    <cfRule type="expression" dxfId="353" priority="265">
      <formula>S41="No_existen"</formula>
    </cfRule>
  </conditionalFormatting>
  <conditionalFormatting sqref="AG42">
    <cfRule type="expression" dxfId="352" priority="264">
      <formula>S42="No_existen"</formula>
    </cfRule>
  </conditionalFormatting>
  <conditionalFormatting sqref="AG43">
    <cfRule type="expression" dxfId="351" priority="263">
      <formula>S43="No_existen"</formula>
    </cfRule>
  </conditionalFormatting>
  <conditionalFormatting sqref="AG44">
    <cfRule type="expression" dxfId="350" priority="262">
      <formula>S44="No_existen"</formula>
    </cfRule>
  </conditionalFormatting>
  <conditionalFormatting sqref="AG45">
    <cfRule type="expression" dxfId="349" priority="261">
      <formula>S45="No_existen"</formula>
    </cfRule>
  </conditionalFormatting>
  <conditionalFormatting sqref="AG46">
    <cfRule type="expression" dxfId="348" priority="260">
      <formula>S46="No_existen"</formula>
    </cfRule>
  </conditionalFormatting>
  <conditionalFormatting sqref="AA44">
    <cfRule type="expression" dxfId="347" priority="259">
      <formula>$S$44="No_existen"</formula>
    </cfRule>
  </conditionalFormatting>
  <conditionalFormatting sqref="AA45">
    <cfRule type="expression" dxfId="346" priority="258">
      <formula>$S$45="No_existen"</formula>
    </cfRule>
  </conditionalFormatting>
  <conditionalFormatting sqref="AA46">
    <cfRule type="expression" dxfId="345" priority="257">
      <formula>$S$46="No_existen"</formula>
    </cfRule>
  </conditionalFormatting>
  <conditionalFormatting sqref="W44:W46">
    <cfRule type="expression" dxfId="344" priority="256">
      <formula>S44="No_existen"</formula>
    </cfRule>
  </conditionalFormatting>
  <conditionalFormatting sqref="W47:W49">
    <cfRule type="expression" dxfId="343" priority="255">
      <formula>S47="No_existen"</formula>
    </cfRule>
  </conditionalFormatting>
  <conditionalFormatting sqref="AA47">
    <cfRule type="expression" dxfId="342" priority="254">
      <formula>$S$47="No_existen"</formula>
    </cfRule>
  </conditionalFormatting>
  <conditionalFormatting sqref="AA48">
    <cfRule type="expression" dxfId="341" priority="253">
      <formula>$S$48="No_existen"</formula>
    </cfRule>
  </conditionalFormatting>
  <conditionalFormatting sqref="AA49">
    <cfRule type="expression" dxfId="340" priority="252">
      <formula>$S$49="No_existen"</formula>
    </cfRule>
  </conditionalFormatting>
  <conditionalFormatting sqref="AG47">
    <cfRule type="expression" dxfId="339" priority="251">
      <formula>S47="No_existen"</formula>
    </cfRule>
  </conditionalFormatting>
  <conditionalFormatting sqref="AG48">
    <cfRule type="expression" dxfId="338" priority="250">
      <formula>S48="No_existen"</formula>
    </cfRule>
  </conditionalFormatting>
  <conditionalFormatting sqref="AG49">
    <cfRule type="expression" dxfId="337" priority="249">
      <formula>S49="No_existen"</formula>
    </cfRule>
  </conditionalFormatting>
  <conditionalFormatting sqref="AG50">
    <cfRule type="expression" dxfId="336" priority="248">
      <formula>S50="No_existen"</formula>
    </cfRule>
  </conditionalFormatting>
  <conditionalFormatting sqref="AG51">
    <cfRule type="expression" dxfId="335" priority="247">
      <formula>S51="No_existen"</formula>
    </cfRule>
  </conditionalFormatting>
  <conditionalFormatting sqref="AG52">
    <cfRule type="expression" dxfId="334" priority="246">
      <formula>S52="No_existen"</formula>
    </cfRule>
  </conditionalFormatting>
  <conditionalFormatting sqref="AA50">
    <cfRule type="expression" dxfId="333" priority="245">
      <formula>$S$50="No_existen"</formula>
    </cfRule>
  </conditionalFormatting>
  <conditionalFormatting sqref="AA51">
    <cfRule type="expression" dxfId="332" priority="244">
      <formula>$S$51="No_existen"</formula>
    </cfRule>
  </conditionalFormatting>
  <conditionalFormatting sqref="AA52">
    <cfRule type="expression" dxfId="331" priority="243">
      <formula>$S$52="No_existen"</formula>
    </cfRule>
  </conditionalFormatting>
  <conditionalFormatting sqref="W50:W52">
    <cfRule type="expression" dxfId="330" priority="242">
      <formula>S50="No_existen"</formula>
    </cfRule>
  </conditionalFormatting>
  <conditionalFormatting sqref="W53:W55">
    <cfRule type="expression" dxfId="329" priority="241">
      <formula>S53="No_existen"</formula>
    </cfRule>
  </conditionalFormatting>
  <conditionalFormatting sqref="AA53">
    <cfRule type="expression" dxfId="328" priority="240">
      <formula>$S$53="No_existen"</formula>
    </cfRule>
  </conditionalFormatting>
  <conditionalFormatting sqref="AA54">
    <cfRule type="expression" dxfId="327" priority="239">
      <formula>$S$54="No_existen"</formula>
    </cfRule>
  </conditionalFormatting>
  <conditionalFormatting sqref="AA55">
    <cfRule type="expression" dxfId="326" priority="238">
      <formula>$S$55="No_existen"</formula>
    </cfRule>
  </conditionalFormatting>
  <conditionalFormatting sqref="AG53">
    <cfRule type="expression" dxfId="325" priority="237">
      <formula>S53="No_existen"</formula>
    </cfRule>
  </conditionalFormatting>
  <conditionalFormatting sqref="AG54">
    <cfRule type="expression" dxfId="324" priority="236">
      <formula>S54="No_existen"</formula>
    </cfRule>
  </conditionalFormatting>
  <conditionalFormatting sqref="AG55">
    <cfRule type="expression" dxfId="323" priority="235">
      <formula>S55="No_existen"</formula>
    </cfRule>
  </conditionalFormatting>
  <conditionalFormatting sqref="AG56">
    <cfRule type="expression" dxfId="322" priority="234">
      <formula>S56="No_existen"</formula>
    </cfRule>
  </conditionalFormatting>
  <conditionalFormatting sqref="AG57">
    <cfRule type="expression" dxfId="321" priority="233">
      <formula>S57="No_existen"</formula>
    </cfRule>
  </conditionalFormatting>
  <conditionalFormatting sqref="AG58">
    <cfRule type="expression" dxfId="320" priority="232">
      <formula>S58="No_existen"</formula>
    </cfRule>
  </conditionalFormatting>
  <conditionalFormatting sqref="AA56">
    <cfRule type="expression" dxfId="319" priority="231">
      <formula>$S$56="No_existen"</formula>
    </cfRule>
  </conditionalFormatting>
  <conditionalFormatting sqref="AA57">
    <cfRule type="expression" dxfId="318" priority="230">
      <formula>$S$57="No_existen"</formula>
    </cfRule>
  </conditionalFormatting>
  <conditionalFormatting sqref="AA58">
    <cfRule type="expression" dxfId="317" priority="229">
      <formula>$S$58="No_existen"</formula>
    </cfRule>
  </conditionalFormatting>
  <conditionalFormatting sqref="W56:W58">
    <cfRule type="expression" dxfId="316" priority="228">
      <formula>S56="No_existen"</formula>
    </cfRule>
  </conditionalFormatting>
  <conditionalFormatting sqref="W59:W61">
    <cfRule type="expression" dxfId="315" priority="227">
      <formula>S59="No_existen"</formula>
    </cfRule>
  </conditionalFormatting>
  <conditionalFormatting sqref="AA59">
    <cfRule type="expression" dxfId="314" priority="226">
      <formula>$S$59="No_existen"</formula>
    </cfRule>
  </conditionalFormatting>
  <conditionalFormatting sqref="AA60">
    <cfRule type="expression" dxfId="313" priority="225">
      <formula>$S$60="No_existen"</formula>
    </cfRule>
  </conditionalFormatting>
  <conditionalFormatting sqref="AA61">
    <cfRule type="expression" dxfId="312" priority="224">
      <formula>$S$61="No_existen"</formula>
    </cfRule>
  </conditionalFormatting>
  <conditionalFormatting sqref="AG59">
    <cfRule type="expression" dxfId="311" priority="223">
      <formula>S59="No_existen"</formula>
    </cfRule>
  </conditionalFormatting>
  <conditionalFormatting sqref="AG60">
    <cfRule type="expression" dxfId="310" priority="222">
      <formula>S60="No_existen"</formula>
    </cfRule>
  </conditionalFormatting>
  <conditionalFormatting sqref="AG61">
    <cfRule type="expression" dxfId="309" priority="221">
      <formula>S61="No_existen"</formula>
    </cfRule>
  </conditionalFormatting>
  <conditionalFormatting sqref="AG62">
    <cfRule type="expression" dxfId="308" priority="220">
      <formula>S62="No_existen"</formula>
    </cfRule>
  </conditionalFormatting>
  <conditionalFormatting sqref="AG63">
    <cfRule type="expression" dxfId="307" priority="219">
      <formula>S63="No_existen"</formula>
    </cfRule>
  </conditionalFormatting>
  <conditionalFormatting sqref="AG64">
    <cfRule type="expression" dxfId="306" priority="218">
      <formula>S64="No_existen"</formula>
    </cfRule>
  </conditionalFormatting>
  <conditionalFormatting sqref="AA62">
    <cfRule type="expression" dxfId="305" priority="217">
      <formula>$S$62="No_existen"</formula>
    </cfRule>
  </conditionalFormatting>
  <conditionalFormatting sqref="AA63">
    <cfRule type="expression" dxfId="304" priority="216">
      <formula>$S$63="No_existen"</formula>
    </cfRule>
  </conditionalFormatting>
  <conditionalFormatting sqref="AA64">
    <cfRule type="expression" dxfId="303" priority="215">
      <formula>$S$64="No_existen"</formula>
    </cfRule>
  </conditionalFormatting>
  <conditionalFormatting sqref="W62:W64">
    <cfRule type="expression" dxfId="302" priority="214">
      <formula>S62="No_existen"</formula>
    </cfRule>
  </conditionalFormatting>
  <conditionalFormatting sqref="W65:W67">
    <cfRule type="expression" dxfId="301" priority="213">
      <formula>S65="No_existen"</formula>
    </cfRule>
  </conditionalFormatting>
  <conditionalFormatting sqref="AA65">
    <cfRule type="expression" dxfId="300" priority="212">
      <formula>$S$65="No_existen"</formula>
    </cfRule>
  </conditionalFormatting>
  <conditionalFormatting sqref="AA66">
    <cfRule type="expression" dxfId="299" priority="211">
      <formula>$S$66="No_existen"</formula>
    </cfRule>
  </conditionalFormatting>
  <conditionalFormatting sqref="AA67">
    <cfRule type="expression" dxfId="298" priority="210">
      <formula>$S$67="No_existen"</formula>
    </cfRule>
  </conditionalFormatting>
  <conditionalFormatting sqref="AG65">
    <cfRule type="expression" dxfId="297" priority="209">
      <formula>S65="No_existen"</formula>
    </cfRule>
  </conditionalFormatting>
  <conditionalFormatting sqref="AG66">
    <cfRule type="expression" dxfId="296" priority="208">
      <formula>S66="No_existen"</formula>
    </cfRule>
  </conditionalFormatting>
  <conditionalFormatting sqref="AG67">
    <cfRule type="expression" dxfId="295" priority="207">
      <formula>S67="No_existen"</formula>
    </cfRule>
  </conditionalFormatting>
  <conditionalFormatting sqref="AG68">
    <cfRule type="expression" dxfId="294" priority="206">
      <formula>S68="No_existen"</formula>
    </cfRule>
  </conditionalFormatting>
  <conditionalFormatting sqref="AG69">
    <cfRule type="expression" dxfId="293" priority="205">
      <formula>S69="No_existen"</formula>
    </cfRule>
  </conditionalFormatting>
  <conditionalFormatting sqref="AG70">
    <cfRule type="expression" dxfId="292" priority="204">
      <formula>S70="No_existen"</formula>
    </cfRule>
  </conditionalFormatting>
  <conditionalFormatting sqref="AA68">
    <cfRule type="expression" dxfId="291" priority="203">
      <formula>$S$68="No_existen"</formula>
    </cfRule>
  </conditionalFormatting>
  <conditionalFormatting sqref="AA69">
    <cfRule type="expression" dxfId="290" priority="202">
      <formula>$S$69="No_existen"</formula>
    </cfRule>
  </conditionalFormatting>
  <conditionalFormatting sqref="AA70">
    <cfRule type="expression" dxfId="289" priority="201">
      <formula>$S$70="No_existen"</formula>
    </cfRule>
  </conditionalFormatting>
  <conditionalFormatting sqref="W68:W70">
    <cfRule type="expression" dxfId="288" priority="200">
      <formula>S68="No_existen"</formula>
    </cfRule>
  </conditionalFormatting>
  <conditionalFormatting sqref="W71:W73">
    <cfRule type="expression" dxfId="287" priority="199">
      <formula>S71="No_existen"</formula>
    </cfRule>
  </conditionalFormatting>
  <conditionalFormatting sqref="W74:W76">
    <cfRule type="expression" dxfId="286" priority="198">
      <formula>S74="No_existen"</formula>
    </cfRule>
  </conditionalFormatting>
  <conditionalFormatting sqref="AA71">
    <cfRule type="expression" dxfId="285" priority="197">
      <formula>$S$71="No_existen"</formula>
    </cfRule>
  </conditionalFormatting>
  <conditionalFormatting sqref="AA72">
    <cfRule type="expression" dxfId="284" priority="196">
      <formula>$S$72="No_existen"</formula>
    </cfRule>
  </conditionalFormatting>
  <conditionalFormatting sqref="AA73">
    <cfRule type="expression" dxfId="283" priority="195">
      <formula>$S$73="No_existen"</formula>
    </cfRule>
  </conditionalFormatting>
  <conditionalFormatting sqref="AA74">
    <cfRule type="expression" dxfId="282" priority="194">
      <formula>$S$74="No_existen"</formula>
    </cfRule>
  </conditionalFormatting>
  <conditionalFormatting sqref="AA75">
    <cfRule type="expression" dxfId="281" priority="193">
      <formula>$S$75="No_existen"</formula>
    </cfRule>
  </conditionalFormatting>
  <conditionalFormatting sqref="AA76">
    <cfRule type="expression" dxfId="280" priority="192">
      <formula>$S$76="No_existen"</formula>
    </cfRule>
  </conditionalFormatting>
  <conditionalFormatting sqref="AG71">
    <cfRule type="expression" dxfId="279" priority="191">
      <formula>S71="No_existen"</formula>
    </cfRule>
  </conditionalFormatting>
  <conditionalFormatting sqref="AG72">
    <cfRule type="expression" dxfId="278" priority="190">
      <formula>S72="No_existen"</formula>
    </cfRule>
  </conditionalFormatting>
  <conditionalFormatting sqref="AG73">
    <cfRule type="expression" dxfId="277" priority="189">
      <formula>S73="No_existen"</formula>
    </cfRule>
  </conditionalFormatting>
  <conditionalFormatting sqref="AG74">
    <cfRule type="expression" dxfId="276" priority="188">
      <formula>S74="No_existen"</formula>
    </cfRule>
  </conditionalFormatting>
  <conditionalFormatting sqref="AG75">
    <cfRule type="expression" dxfId="275" priority="187">
      <formula>S75="No_existen"</formula>
    </cfRule>
  </conditionalFormatting>
  <conditionalFormatting sqref="AG76">
    <cfRule type="expression" dxfId="274" priority="186">
      <formula>S76="No_existen"</formula>
    </cfRule>
  </conditionalFormatting>
  <conditionalFormatting sqref="AB23:AB25">
    <cfRule type="expression" dxfId="273" priority="180">
      <formula>AA23="Manual"</formula>
    </cfRule>
  </conditionalFormatting>
  <conditionalFormatting sqref="AG33:AG76">
    <cfRule type="expression" dxfId="272" priority="184">
      <formula>AF33="No asignado"</formula>
    </cfRule>
  </conditionalFormatting>
  <conditionalFormatting sqref="AW11:AY13 AW21:AY25 AW14:AW20 AW29:AY76 AW26:AW28">
    <cfRule type="expression" dxfId="271" priority="166">
      <formula>$S11="No_existen"</formula>
    </cfRule>
  </conditionalFormatting>
  <conditionalFormatting sqref="G35:I76 G11:H19 G20:G21 G22:H34">
    <cfRule type="expression" dxfId="270" priority="165">
      <formula>$G11="N/A"</formula>
    </cfRule>
  </conditionalFormatting>
  <conditionalFormatting sqref="W11">
    <cfRule type="expression" dxfId="269" priority="164">
      <formula>S11="No_existen"</formula>
    </cfRule>
  </conditionalFormatting>
  <conditionalFormatting sqref="W12">
    <cfRule type="expression" dxfId="268" priority="163">
      <formula>S12="No_existen"</formula>
    </cfRule>
  </conditionalFormatting>
  <conditionalFormatting sqref="W13">
    <cfRule type="expression" dxfId="267" priority="162">
      <formula>S13="No_existen"</formula>
    </cfRule>
  </conditionalFormatting>
  <conditionalFormatting sqref="W16">
    <cfRule type="expression" dxfId="266" priority="161">
      <formula>S16="No_existen"</formula>
    </cfRule>
  </conditionalFormatting>
  <conditionalFormatting sqref="W18">
    <cfRule type="expression" dxfId="265" priority="160">
      <formula>S18="No_existen"</formula>
    </cfRule>
  </conditionalFormatting>
  <conditionalFormatting sqref="W19">
    <cfRule type="expression" dxfId="264" priority="159">
      <formula>S19="No_existen"</formula>
    </cfRule>
  </conditionalFormatting>
  <conditionalFormatting sqref="W14">
    <cfRule type="expression" dxfId="263" priority="158">
      <formula>S14="No_existen"</formula>
    </cfRule>
  </conditionalFormatting>
  <conditionalFormatting sqref="W15">
    <cfRule type="expression" dxfId="262" priority="157">
      <formula>S15="No_existen"</formula>
    </cfRule>
  </conditionalFormatting>
  <conditionalFormatting sqref="W17">
    <cfRule type="expression" dxfId="261" priority="156">
      <formula>S17="No_existen"</formula>
    </cfRule>
  </conditionalFormatting>
  <conditionalFormatting sqref="W22">
    <cfRule type="expression" dxfId="260" priority="155">
      <formula>$P$16="No_existen"</formula>
    </cfRule>
  </conditionalFormatting>
  <conditionalFormatting sqref="W20">
    <cfRule type="expression" dxfId="259" priority="154">
      <formula>S20="No_existen"</formula>
    </cfRule>
  </conditionalFormatting>
  <conditionalFormatting sqref="W21">
    <cfRule type="expression" dxfId="258" priority="153">
      <formula>S21="No_existen"</formula>
    </cfRule>
  </conditionalFormatting>
  <conditionalFormatting sqref="W23">
    <cfRule type="expression" dxfId="257" priority="152">
      <formula>S23="No_existen"</formula>
    </cfRule>
  </conditionalFormatting>
  <conditionalFormatting sqref="W24">
    <cfRule type="expression" dxfId="256" priority="151">
      <formula>S24="No_existen"</formula>
    </cfRule>
  </conditionalFormatting>
  <conditionalFormatting sqref="W25">
    <cfRule type="expression" dxfId="255" priority="150">
      <formula>S25="No_existen"</formula>
    </cfRule>
  </conditionalFormatting>
  <conditionalFormatting sqref="W26">
    <cfRule type="expression" dxfId="254" priority="149">
      <formula>S26="No_existen"</formula>
    </cfRule>
  </conditionalFormatting>
  <conditionalFormatting sqref="W27:W28">
    <cfRule type="expression" dxfId="253" priority="148">
      <formula>S27="No_existen"</formula>
    </cfRule>
  </conditionalFormatting>
  <conditionalFormatting sqref="W29">
    <cfRule type="expression" dxfId="252" priority="147">
      <formula>S29="No_existen"</formula>
    </cfRule>
  </conditionalFormatting>
  <conditionalFormatting sqref="W30">
    <cfRule type="expression" dxfId="251" priority="146">
      <formula>S30="No_existen"</formula>
    </cfRule>
  </conditionalFormatting>
  <conditionalFormatting sqref="W31">
    <cfRule type="expression" dxfId="250" priority="145">
      <formula>S31="No_existen"</formula>
    </cfRule>
  </conditionalFormatting>
  <conditionalFormatting sqref="AB12">
    <cfRule type="expression" dxfId="249" priority="141">
      <formula>AA12="Semiautomatico"</formula>
    </cfRule>
    <cfRule type="expression" dxfId="248" priority="142">
      <formula>AA12="Manual"</formula>
    </cfRule>
    <cfRule type="expression" dxfId="247" priority="144">
      <formula>S12="No_existen"</formula>
    </cfRule>
  </conditionalFormatting>
  <conditionalFormatting sqref="AB12">
    <cfRule type="expression" dxfId="246" priority="143">
      <formula>S12="No_existen"</formula>
    </cfRule>
  </conditionalFormatting>
  <conditionalFormatting sqref="AG11">
    <cfRule type="expression" dxfId="245" priority="140">
      <formula>$P$11="No_existen"</formula>
    </cfRule>
  </conditionalFormatting>
  <conditionalFormatting sqref="AG18">
    <cfRule type="expression" dxfId="244" priority="139">
      <formula>S18="No_existen"</formula>
    </cfRule>
  </conditionalFormatting>
  <conditionalFormatting sqref="AG19">
    <cfRule type="expression" dxfId="243" priority="138">
      <formula>S19="No_existen"</formula>
    </cfRule>
  </conditionalFormatting>
  <conditionalFormatting sqref="AG22">
    <cfRule type="expression" dxfId="242" priority="134">
      <formula>AF22="No asignado"</formula>
    </cfRule>
    <cfRule type="expression" dxfId="241" priority="137">
      <formula>S22="No_existen"</formula>
    </cfRule>
  </conditionalFormatting>
  <conditionalFormatting sqref="AG18:AG19">
    <cfRule type="expression" dxfId="240" priority="135">
      <formula>AF18="No asignado"</formula>
    </cfRule>
  </conditionalFormatting>
  <conditionalFormatting sqref="AG11:AG13 AG22 AG18:AG19">
    <cfRule type="expression" dxfId="239" priority="136">
      <formula>AF11="No asignado"</formula>
    </cfRule>
  </conditionalFormatting>
  <conditionalFormatting sqref="AG12">
    <cfRule type="expression" dxfId="238" priority="133">
      <formula>$P$12="No_existen"</formula>
    </cfRule>
  </conditionalFormatting>
  <conditionalFormatting sqref="AG13">
    <cfRule type="expression" dxfId="237" priority="132">
      <formula>$P$13="No_existen"</formula>
    </cfRule>
  </conditionalFormatting>
  <conditionalFormatting sqref="AG12">
    <cfRule type="expression" dxfId="236" priority="131">
      <formula>$P$11="No_existen"</formula>
    </cfRule>
  </conditionalFormatting>
  <conditionalFormatting sqref="AG13">
    <cfRule type="expression" dxfId="235" priority="130">
      <formula>$P$11="No_existen"</formula>
    </cfRule>
  </conditionalFormatting>
  <conditionalFormatting sqref="AG14">
    <cfRule type="expression" dxfId="234" priority="129">
      <formula>S14="No_existen"</formula>
    </cfRule>
  </conditionalFormatting>
  <conditionalFormatting sqref="AG15:AG16">
    <cfRule type="expression" dxfId="233" priority="128">
      <formula>S15="No_existen"</formula>
    </cfRule>
  </conditionalFormatting>
  <conditionalFormatting sqref="AG16">
    <cfRule type="expression" dxfId="232" priority="127">
      <formula>S16="No_existen"</formula>
    </cfRule>
  </conditionalFormatting>
  <conditionalFormatting sqref="AG14:AG16">
    <cfRule type="expression" dxfId="231" priority="125">
      <formula>AF14="No asignado"</formula>
    </cfRule>
  </conditionalFormatting>
  <conditionalFormatting sqref="AG14:AG16">
    <cfRule type="expression" dxfId="230" priority="126">
      <formula>AF14="No asignado"</formula>
    </cfRule>
  </conditionalFormatting>
  <conditionalFormatting sqref="AG15">
    <cfRule type="expression" dxfId="229" priority="124">
      <formula>S15="No_existen"</formula>
    </cfRule>
  </conditionalFormatting>
  <conditionalFormatting sqref="AG15">
    <cfRule type="expression" dxfId="228" priority="123">
      <formula>AF15="No asignado"</formula>
    </cfRule>
  </conditionalFormatting>
  <conditionalFormatting sqref="AG15">
    <cfRule type="expression" dxfId="227" priority="122">
      <formula>S15="No_existen"</formula>
    </cfRule>
  </conditionalFormatting>
  <conditionalFormatting sqref="AG15">
    <cfRule type="expression" dxfId="226" priority="121">
      <formula>AF15="No asignado"</formula>
    </cfRule>
  </conditionalFormatting>
  <conditionalFormatting sqref="AG23">
    <cfRule type="expression" dxfId="225" priority="120">
      <formula>$P$11="No_existen"</formula>
    </cfRule>
  </conditionalFormatting>
  <conditionalFormatting sqref="AG23 AG25">
    <cfRule type="expression" dxfId="224" priority="119">
      <formula>AF23="No asignado"</formula>
    </cfRule>
  </conditionalFormatting>
  <conditionalFormatting sqref="AG25">
    <cfRule type="expression" dxfId="223" priority="118">
      <formula>$P$13="No_existen"</formula>
    </cfRule>
  </conditionalFormatting>
  <conditionalFormatting sqref="AG28">
    <cfRule type="expression" dxfId="222" priority="116">
      <formula>AF28="No asignado"</formula>
    </cfRule>
  </conditionalFormatting>
  <conditionalFormatting sqref="AG28">
    <cfRule type="expression" dxfId="221" priority="115">
      <formula>$P$12="No_existen"</formula>
    </cfRule>
  </conditionalFormatting>
  <conditionalFormatting sqref="AG28">
    <cfRule type="expression" dxfId="220" priority="114">
      <formula>$P$13="No_existen"</formula>
    </cfRule>
  </conditionalFormatting>
  <conditionalFormatting sqref="AG28">
    <cfRule type="expression" dxfId="219" priority="113">
      <formula>$P$11="No_existen"</formula>
    </cfRule>
  </conditionalFormatting>
  <conditionalFormatting sqref="AG28">
    <cfRule type="expression" dxfId="218" priority="112">
      <formula>S28="No_existen"</formula>
    </cfRule>
  </conditionalFormatting>
  <conditionalFormatting sqref="AG28">
    <cfRule type="expression" dxfId="217" priority="111">
      <formula>AF28="No asignado"</formula>
    </cfRule>
  </conditionalFormatting>
  <conditionalFormatting sqref="AG17">
    <cfRule type="expression" dxfId="216" priority="110">
      <formula>$P$11="No_existen"</formula>
    </cfRule>
  </conditionalFormatting>
  <conditionalFormatting sqref="AG17">
    <cfRule type="expression" dxfId="215" priority="109">
      <formula>AF17="No asignado"</formula>
    </cfRule>
  </conditionalFormatting>
  <conditionalFormatting sqref="AG17">
    <cfRule type="expression" dxfId="214" priority="108">
      <formula>S17="No_existen"</formula>
    </cfRule>
  </conditionalFormatting>
  <conditionalFormatting sqref="AG17">
    <cfRule type="expression" dxfId="213" priority="107">
      <formula>AF17="No asignado"</formula>
    </cfRule>
  </conditionalFormatting>
  <conditionalFormatting sqref="AG20">
    <cfRule type="expression" dxfId="212" priority="106">
      <formula>S20="No_existen"</formula>
    </cfRule>
  </conditionalFormatting>
  <conditionalFormatting sqref="AG21">
    <cfRule type="expression" dxfId="211" priority="105">
      <formula>S21="No_existen"</formula>
    </cfRule>
  </conditionalFormatting>
  <conditionalFormatting sqref="AG20:AG21">
    <cfRule type="expression" dxfId="210" priority="103">
      <formula>AF20="No asignado"</formula>
    </cfRule>
  </conditionalFormatting>
  <conditionalFormatting sqref="AG20:AG21">
    <cfRule type="expression" dxfId="209" priority="104">
      <formula>AF20="No asignado"</formula>
    </cfRule>
  </conditionalFormatting>
  <conditionalFormatting sqref="AG21">
    <cfRule type="expression" dxfId="208" priority="102">
      <formula>S21="No_existen"</formula>
    </cfRule>
  </conditionalFormatting>
  <conditionalFormatting sqref="AG24">
    <cfRule type="expression" dxfId="207" priority="100">
      <formula>S24="No_existen"</formula>
    </cfRule>
  </conditionalFormatting>
  <conditionalFormatting sqref="AG24">
    <cfRule type="expression" dxfId="206" priority="98">
      <formula>AF24="No asignado"</formula>
    </cfRule>
  </conditionalFormatting>
  <conditionalFormatting sqref="AG24">
    <cfRule type="expression" dxfId="205" priority="99">
      <formula>AF24="No asignado"</formula>
    </cfRule>
  </conditionalFormatting>
  <conditionalFormatting sqref="AG24">
    <cfRule type="expression" dxfId="204" priority="97">
      <formula>S24="No_existen"</formula>
    </cfRule>
  </conditionalFormatting>
  <conditionalFormatting sqref="AU11:AV11">
    <cfRule type="cellIs" dxfId="203" priority="76" operator="equal">
      <formula>"LEVE"</formula>
    </cfRule>
    <cfRule type="cellIs" dxfId="202" priority="77" operator="equal">
      <formula>"MODERADO"</formula>
    </cfRule>
    <cfRule type="cellIs" dxfId="201" priority="78" operator="equal">
      <formula>"GRAVE"</formula>
    </cfRule>
  </conditionalFormatting>
  <conditionalFormatting sqref="AV14">
    <cfRule type="cellIs" dxfId="200" priority="73" operator="equal">
      <formula>"LEVE"</formula>
    </cfRule>
    <cfRule type="cellIs" dxfId="199" priority="74" operator="equal">
      <formula>"MODERADO"</formula>
    </cfRule>
    <cfRule type="cellIs" dxfId="198" priority="75" operator="equal">
      <formula>"GRAVE"</formula>
    </cfRule>
  </conditionalFormatting>
  <conditionalFormatting sqref="AU14">
    <cfRule type="cellIs" dxfId="197" priority="70" operator="equal">
      <formula>"LEVE"</formula>
    </cfRule>
    <cfRule type="cellIs" dxfId="196" priority="71" operator="equal">
      <formula>"MODERADO"</formula>
    </cfRule>
    <cfRule type="cellIs" dxfId="195" priority="72" operator="equal">
      <formula>"GRAVE"</formula>
    </cfRule>
  </conditionalFormatting>
  <conditionalFormatting sqref="AU17:AV17">
    <cfRule type="cellIs" dxfId="194" priority="64" operator="equal">
      <formula>"LEVE"</formula>
    </cfRule>
    <cfRule type="cellIs" dxfId="193" priority="65" operator="equal">
      <formula>"MODERADO"</formula>
    </cfRule>
    <cfRule type="cellIs" dxfId="192" priority="66" operator="equal">
      <formula>"GRAVE"</formula>
    </cfRule>
  </conditionalFormatting>
  <conditionalFormatting sqref="AU20:AV20">
    <cfRule type="cellIs" dxfId="191" priority="61" operator="equal">
      <formula>"LEVE"</formula>
    </cfRule>
    <cfRule type="cellIs" dxfId="190" priority="62" operator="equal">
      <formula>"MODERADO"</formula>
    </cfRule>
    <cfRule type="cellIs" dxfId="189" priority="63" operator="equal">
      <formula>"GRAVE"</formula>
    </cfRule>
  </conditionalFormatting>
  <conditionalFormatting sqref="AU23:AV23">
    <cfRule type="cellIs" dxfId="188" priority="58" operator="equal">
      <formula>"LEVE"</formula>
    </cfRule>
    <cfRule type="cellIs" dxfId="187" priority="59" operator="equal">
      <formula>"MODERADO"</formula>
    </cfRule>
    <cfRule type="cellIs" dxfId="186" priority="60" operator="equal">
      <formula>"GRAVE"</formula>
    </cfRule>
  </conditionalFormatting>
  <conditionalFormatting sqref="AU29:AV29">
    <cfRule type="cellIs" dxfId="185" priority="55" operator="equal">
      <formula>"LEVE"</formula>
    </cfRule>
    <cfRule type="cellIs" dxfId="184" priority="56" operator="equal">
      <formula>"MODERADO"</formula>
    </cfRule>
    <cfRule type="cellIs" dxfId="183" priority="57" operator="equal">
      <formula>"GRAVE"</formula>
    </cfRule>
  </conditionalFormatting>
  <conditionalFormatting sqref="AX14">
    <cfRule type="expression" dxfId="182" priority="54">
      <formula>AW14="ASUMIR"</formula>
    </cfRule>
  </conditionalFormatting>
  <conditionalFormatting sqref="AY14:AY15">
    <cfRule type="expression" dxfId="181" priority="53">
      <formula>AW14="ASUMIR"</formula>
    </cfRule>
  </conditionalFormatting>
  <conditionalFormatting sqref="AX15">
    <cfRule type="expression" dxfId="180" priority="52">
      <formula>AT15="No_existen"</formula>
    </cfRule>
  </conditionalFormatting>
  <conditionalFormatting sqref="AZ17">
    <cfRule type="expression" dxfId="179" priority="50">
      <formula>AX17="ASUMIR"</formula>
    </cfRule>
  </conditionalFormatting>
  <conditionalFormatting sqref="BA17">
    <cfRule type="expression" dxfId="178" priority="48">
      <formula>AW17&lt;&gt;"COMPARTIR"</formula>
    </cfRule>
    <cfRule type="expression" dxfId="177" priority="49">
      <formula>AW17="ASUMIR"</formula>
    </cfRule>
  </conditionalFormatting>
  <conditionalFormatting sqref="AZ18">
    <cfRule type="expression" dxfId="176" priority="46">
      <formula>AX18="ASUMIR"</formula>
    </cfRule>
  </conditionalFormatting>
  <conditionalFormatting sqref="BA18">
    <cfRule type="expression" dxfId="175" priority="44">
      <formula>AW18&lt;&gt;"COMPARTIR"</formula>
    </cfRule>
    <cfRule type="expression" dxfId="174" priority="45">
      <formula>AW18="ASUMIR"</formula>
    </cfRule>
  </conditionalFormatting>
  <conditionalFormatting sqref="AX17">
    <cfRule type="expression" dxfId="173" priority="31">
      <formula>AW17="ASUMIR"</formula>
    </cfRule>
  </conditionalFormatting>
  <conditionalFormatting sqref="AY17">
    <cfRule type="expression" dxfId="172" priority="30">
      <formula>AW17="ASUMIR"</formula>
    </cfRule>
  </conditionalFormatting>
  <conditionalFormatting sqref="AX18">
    <cfRule type="expression" dxfId="171" priority="29">
      <formula>AW18="ASUMIR"</formula>
    </cfRule>
  </conditionalFormatting>
  <conditionalFormatting sqref="AY18">
    <cfRule type="expression" dxfId="170" priority="28">
      <formula>AW18="ASUMIR"</formula>
    </cfRule>
  </conditionalFormatting>
  <conditionalFormatting sqref="AX19">
    <cfRule type="expression" dxfId="169" priority="27">
      <formula>AW19="ASUMIR"</formula>
    </cfRule>
  </conditionalFormatting>
  <conditionalFormatting sqref="AY19">
    <cfRule type="expression" dxfId="168" priority="26">
      <formula>AW19="ASUMIR"</formula>
    </cfRule>
  </conditionalFormatting>
  <conditionalFormatting sqref="AX20">
    <cfRule type="expression" dxfId="167" priority="25">
      <formula>AW20="ASUMIR"</formula>
    </cfRule>
  </conditionalFormatting>
  <conditionalFormatting sqref="AY20">
    <cfRule type="expression" dxfId="166" priority="24">
      <formula>AW20="ASUMIR"</formula>
    </cfRule>
  </conditionalFormatting>
  <conditionalFormatting sqref="H20:H21">
    <cfRule type="expression" dxfId="165" priority="23">
      <formula>$G20="N/A"</formula>
    </cfRule>
  </conditionalFormatting>
  <conditionalFormatting sqref="W32">
    <cfRule type="expression" dxfId="164" priority="22">
      <formula>S32="No_existen"</formula>
    </cfRule>
  </conditionalFormatting>
  <conditionalFormatting sqref="AG32">
    <cfRule type="expression" dxfId="163" priority="21">
      <formula>$P$11="No_existen"</formula>
    </cfRule>
  </conditionalFormatting>
  <conditionalFormatting sqref="AG32">
    <cfRule type="expression" dxfId="162" priority="20">
      <formula>AF32="No asignado"</formula>
    </cfRule>
  </conditionalFormatting>
  <conditionalFormatting sqref="AG26:AG27">
    <cfRule type="expression" dxfId="161" priority="17">
      <formula>AF26="No asignado"</formula>
    </cfRule>
  </conditionalFormatting>
  <conditionalFormatting sqref="AG26:AG27">
    <cfRule type="expression" dxfId="160" priority="16">
      <formula>$P$11="No_existen"</formula>
    </cfRule>
  </conditionalFormatting>
  <conditionalFormatting sqref="AG26:AG27">
    <cfRule type="expression" dxfId="159" priority="18">
      <formula>S26="No_existen"</formula>
    </cfRule>
  </conditionalFormatting>
  <conditionalFormatting sqref="AG27">
    <cfRule type="expression" dxfId="158" priority="19">
      <formula>$P$12="No_existen"</formula>
    </cfRule>
  </conditionalFormatting>
  <conditionalFormatting sqref="AU26:AV26">
    <cfRule type="cellIs" dxfId="157" priority="13" operator="equal">
      <formula>"LEVE"</formula>
    </cfRule>
    <cfRule type="cellIs" dxfId="156" priority="14" operator="equal">
      <formula>"MODERADO"</formula>
    </cfRule>
    <cfRule type="cellIs" dxfId="155" priority="15" operator="equal">
      <formula>"GRAVE"</formula>
    </cfRule>
  </conditionalFormatting>
  <conditionalFormatting sqref="AX28:AY28">
    <cfRule type="expression" dxfId="154" priority="9">
      <formula>$S28="No_existen"</formula>
    </cfRule>
  </conditionalFormatting>
  <conditionalFormatting sqref="AX26">
    <cfRule type="expression" dxfId="153" priority="8">
      <formula>AW26="ASUMIR"</formula>
    </cfRule>
  </conditionalFormatting>
  <conditionalFormatting sqref="AY26:AY28">
    <cfRule type="expression" dxfId="152" priority="7">
      <formula>AW26="ASUMIR"</formula>
    </cfRule>
  </conditionalFormatting>
  <conditionalFormatting sqref="AX28">
    <cfRule type="expression" dxfId="151" priority="10">
      <formula>AW27="ASUMIR"</formula>
    </cfRule>
  </conditionalFormatting>
  <conditionalFormatting sqref="AX27">
    <cfRule type="expression" dxfId="150" priority="11">
      <formula>$S28="No_existen"</formula>
    </cfRule>
  </conditionalFormatting>
  <conditionalFormatting sqref="AX27">
    <cfRule type="expression" dxfId="149" priority="12">
      <formula>AX28="ASUMIR"</formula>
    </cfRule>
  </conditionalFormatting>
  <conditionalFormatting sqref="AG29:AG31">
    <cfRule type="expression" dxfId="148" priority="4">
      <formula>AF29="No asignado"</formula>
    </cfRule>
  </conditionalFormatting>
  <conditionalFormatting sqref="AG29:AG31">
    <cfRule type="expression" dxfId="147" priority="3">
      <formula>$P$11="No_existen"</formula>
    </cfRule>
  </conditionalFormatting>
  <conditionalFormatting sqref="AG29:AG31">
    <cfRule type="expression" dxfId="146" priority="5">
      <formula>S29="No_existen"</formula>
    </cfRule>
  </conditionalFormatting>
  <conditionalFormatting sqref="AG29:AG31">
    <cfRule type="expression" dxfId="145" priority="6">
      <formula>$P$12="No_existen"</formula>
    </cfRule>
  </conditionalFormatting>
  <conditionalFormatting sqref="AY16">
    <cfRule type="expression" dxfId="144" priority="2">
      <formula>AW16="ASUMIR"</formula>
    </cfRule>
  </conditionalFormatting>
  <conditionalFormatting sqref="AX16">
    <cfRule type="expression" dxfId="143" priority="1">
      <formula>AW16="ASUMIR"</formula>
    </cfRule>
  </conditionalFormatting>
  <dataValidations xWindow="620" yWindow="838" count="107">
    <dataValidation type="list" allowBlank="1" showInputMessage="1" showErrorMessage="1" errorTitle="DATO NO VALIDO" error="CELDA DE SELECCIÓN - NO CAMBIAR CONFIGURACIÓN" promptTitle="IMPACTO" prompt="Seleccione el nivel de impacto del riesgo" sqref="P11:P13" xr:uid="{00000000-0002-0000-0000-000000000000}">
      <formula1>INDIRECT($J$11)</formula1>
    </dataValidation>
    <dataValidation type="list" allowBlank="1" showInputMessage="1" showErrorMessage="1" promptTitle="TRATAMIENTO DEL RIESGO" prompt="Defina el tratamiento que se le dará al riesgo" sqref="AW11:AW13" xr:uid="{00000000-0002-0000-0000-000001000000}">
      <formula1>INDIRECT($AT$11)</formula1>
    </dataValidation>
    <dataValidation allowBlank="1" showInputMessage="1" showErrorMessage="1" prompt="Identiique aquellas principales consecuencias que se pueden presentar al momento de que se materialice el riesgo" sqref="M11 M17 M14 M20:M76" xr:uid="{00000000-0002-0000-0000-000002000000}"/>
    <dataValidation allowBlank="1" showInputMessage="1" showErrorMessage="1" prompt="Describa brevemente en qué consiste el riesgo" sqref="L11 L17 L14 L20:L76" xr:uid="{00000000-0002-0000-0000-000003000000}"/>
    <dataValidation allowBlank="1" showInputMessage="1" showErrorMessage="1" promptTitle="CONTROL" prompt="Defina el estado del control asociado al riesgo" sqref="T56:V56 T59:V59 T62:V62 T65:V65 T68:V68 T47:V47 T14:V14 T71:V71 T26:V26 T29:V29 T32:V32 T35:V35 T38:V38 T41:V41 T44:V44 T50:V50 T74:V74 T20:V20 T17:V17 T23:V23 T53:V53 T75:T76 T11:V11 T15:T16 T18:T19 T21:T22 T24:T25 T27:T28 T30:T31 T33:T34 T36:T37 T39:T40 T42:T43 T45:T46 T48:T49 T51:T52 T54:T55 T57:T58 T60:T61 T63:T64 T66:T67 T69:T70 T72:T73 T12:T13" xr:uid="{00000000-0002-0000-0000-000004000000}"/>
    <dataValidation allowBlank="1" showInputMessage="1" showErrorMessage="1" promptTitle="INDICADOR  DEL RIESGO" prompt="Establezca un indicador que permita monitorear el riesgo" sqref="BH11 BH14:BH76" xr:uid="{00000000-0002-0000-0000-000005000000}"/>
    <dataValidation type="list" allowBlank="1" showInputMessage="1" showErrorMessage="1" prompt="Seleccione el tipo de Factor establecido en el contexto" sqref="G11:G76" xr:uid="{00000000-0002-0000-0000-000006000000}">
      <formula1>FACTOR</formula1>
    </dataValidation>
    <dataValidation type="list" allowBlank="1" showInputMessage="1" showErrorMessage="1" errorTitle="DATO NO VALIDO" error="CELDA DE SELECCIÓN - NO CAMBIAR CONFIGURACIÓN" promptTitle="IMPACTO" prompt="Seleccione el nivel de impacto del riesgo" sqref="P14:P16" xr:uid="{00000000-0002-0000-0000-000007000000}">
      <formula1>INDIRECT($J$14)</formula1>
    </dataValidation>
    <dataValidation type="list" allowBlank="1" showInputMessage="1" showErrorMessage="1" errorTitle="DATO NO VALIDO" error="CELDA DE SELECCIÓN - NO CAMBIAR CONFIGURACIÓN" promptTitle="IMPACTO" prompt="Seleccione el nivel de impacto del riesgo" sqref="P17:P19" xr:uid="{00000000-0002-0000-0000-000008000000}">
      <formula1>INDIRECT($J$17)</formula1>
    </dataValidation>
    <dataValidation type="list" allowBlank="1" showInputMessage="1" showErrorMessage="1" errorTitle="DATO NO VALIDO" error="CELDA DE SELECCIÓN - NO CAMBIAR CONFIGURACIÓN" promptTitle="IMPACTO" prompt="Seleccione el nivel de impacto del riesgo" sqref="P20:P22" xr:uid="{00000000-0002-0000-0000-000009000000}">
      <formula1>INDIRECT($J$20)</formula1>
    </dataValidation>
    <dataValidation type="list" allowBlank="1" showInputMessage="1" showErrorMessage="1" errorTitle="DATO NO VALIDO" error="CELDA DE SELECCIÓN - NO CAMBIAR CONFIGURACIÓN" promptTitle="IMPACTO" prompt="Seleccione el nivel de impacto del riesgo" sqref="P23:P25" xr:uid="{00000000-0002-0000-0000-00000A000000}">
      <formula1>INDIRECT($J$23)</formula1>
    </dataValidation>
    <dataValidation type="list" allowBlank="1" showInputMessage="1" showErrorMessage="1" errorTitle="DATO NO VALIDO" error="CELDA DE SELECCIÓN - NO CAMBIAR CONFIGURACIÓN" promptTitle="IMPACTO" prompt="Seleccione el nivel de impacto del riesgo" sqref="P74:P76" xr:uid="{00000000-0002-0000-0000-00000B000000}">
      <formula1>INDIRECT($J$74)</formula1>
    </dataValidation>
    <dataValidation type="list" allowBlank="1" showInputMessage="1" showErrorMessage="1" error="Seleccion el tipo de mapa" prompt="Seleccione el tipo de mapa de riesgos a construir_x000a_PROCESOS_x000a_PDI" sqref="E6" xr:uid="{00000000-0002-0000-0000-00000C000000}">
      <formula1>MAPA</formula1>
    </dataValidation>
    <dataValidation allowBlank="1" showInputMessage="1" showErrorMessage="1" prompt="Defina la acción (oportunidad de mejora) que será implementada para prevenir o mitigar el riesgo, de acuerdo al nivel de exposición del mismo._x000a__x000a_Para ello tenga en cuenta la mejora o implementación de nuevos controles." sqref="AX11:AX76" xr:uid="{00000000-0002-0000-0000-00000D000000}"/>
    <dataValidation allowBlank="1" showInputMessage="1" showErrorMessage="1" prompt="De acuerdo al análisis de los factores interno y externos que incluyo en el estudio de contexto del proceso, establezca claramente la causa que genera el riesgo." sqref="I11:I76" xr:uid="{00000000-0002-0000-0000-00000E000000}"/>
    <dataValidation allowBlank="1" showInputMessage="1" showErrorMessage="1" errorTitle="DATO NO VALIDO" error="CELDA DE SELECCIÓN - NO CAMBIAR CONFIGURACIÓN" promptTitle="IMPACTO" prompt="Seleccione el nivel de impacto del riesgo" sqref="Q11:Q76" xr:uid="{00000000-0002-0000-0000-00000F000000}"/>
    <dataValidation allowBlank="1" showInputMessage="1" showErrorMessage="1" errorTitle="DATO NO VALIDO" error="CELDA DE SELECCIÓN  - NO CAMBIAR CONFIGURACIÓN" promptTitle="PROBABILIDAD" prompt="Seleccione la probabilidad de ocurrencia del riesgo" sqref="O11:O76" xr:uid="{00000000-0002-0000-0000-000010000000}"/>
    <dataValidation type="list" allowBlank="1" showInputMessage="1" showErrorMessage="1" errorTitle="DATO NO VALIDO" error="CELDA DE SELECCIÓN  - NO CAMBIAR CONFIGURACIÓN" promptTitle="PROBABILIDAD" prompt="Seleccione la probabilidad de ocurrencia del riesgo" sqref="N11:N76" xr:uid="{00000000-0002-0000-0000-000011000000}">
      <formula1>PROBABILIDAD</formula1>
    </dataValidation>
    <dataValidation allowBlank="1" showInputMessage="1" showErrorMessage="1" prompt="Defina el riesgo, tenga en cuanta que antes de definir el riesgo debe conocer el contexto (factores internos y externos)._x000a__x000a_RIESGO: Posibilidad de que ocurra un acontecimiento que impacte el alcance de los objetivos y resultados de la Institución " sqref="K11:K76" xr:uid="{00000000-0002-0000-0000-000012000000}"/>
    <dataValidation type="list" allowBlank="1" showInputMessage="1" showErrorMessage="1" errorTitle="DATO NO VALIDO" error="CELDA DE SELECCIÓN - NO CAMBIAR CONFIGURACIÓN" promptTitle="IMPACTO" prompt="Seleccione el nivel de impacto del riesgo" sqref="P26:P28" xr:uid="{00000000-0002-0000-0000-000013000000}">
      <formula1>INDIRECT($J$26)</formula1>
    </dataValidation>
    <dataValidation type="list" allowBlank="1" showInputMessage="1" showErrorMessage="1" errorTitle="DATO NO VALIDO" error="CELDA DE SELECCIÓN - NO CAMBIAR CONFIGURACIÓN" promptTitle="IMPACTO" prompt="Seleccione el nivel de impacto del riesgo" sqref="P29:P31" xr:uid="{00000000-0002-0000-0000-000014000000}">
      <formula1>INDIRECT($J$29)</formula1>
    </dataValidation>
    <dataValidation type="list" allowBlank="1" showInputMessage="1" showErrorMessage="1" errorTitle="DATO NO VALIDO" error="CELDA DE SELECCIÓN - NO CAMBIAR CONFIGURACIÓN" promptTitle="IMPACTO" prompt="Seleccione el nivel de impacto del riesgo" sqref="P32:P34" xr:uid="{00000000-0002-0000-0000-000015000000}">
      <formula1>INDIRECT($J$32)</formula1>
    </dataValidation>
    <dataValidation type="list" allowBlank="1" showInputMessage="1" showErrorMessage="1" errorTitle="DATO NO VALIDO" error="CELDA DE SELECCIÓN - NO CAMBIAR CONFIGURACIÓN" promptTitle="IMPACTO" prompt="Seleccione el nivel de impacto del riesgo" sqref="P35:P37" xr:uid="{00000000-0002-0000-0000-000016000000}">
      <formula1>INDIRECT($J$35)</formula1>
    </dataValidation>
    <dataValidation type="list" allowBlank="1" showInputMessage="1" showErrorMessage="1" errorTitle="DATO NO VALIDO" error="CELDA DE SELECCIÓN - NO CAMBIAR CONFIGURACIÓN" promptTitle="IMPACTO" prompt="Seleccione el nivel de impacto del riesgo" sqref="P38:P40" xr:uid="{00000000-0002-0000-0000-000017000000}">
      <formula1>INDIRECT($J$38)</formula1>
    </dataValidation>
    <dataValidation type="list" allowBlank="1" showInputMessage="1" showErrorMessage="1" errorTitle="DATO NO VALIDO" error="CELDA DE SELECCIÓN - NO CAMBIAR CONFIGURACIÓN" promptTitle="IMPACTO" prompt="Seleccione el nivel de impacto del riesgo" sqref="P41:P43" xr:uid="{00000000-0002-0000-0000-000018000000}">
      <formula1>INDIRECT($J$41)</formula1>
    </dataValidation>
    <dataValidation type="list" allowBlank="1" showInputMessage="1" showErrorMessage="1" errorTitle="DATO NO VALIDO" error="CELDA DE SELECCIÓN - NO CAMBIAR CONFIGURACIÓN" promptTitle="IMPACTO" prompt="Seleccione el nivel de impacto del riesgo" sqref="P44:P46" xr:uid="{00000000-0002-0000-0000-000019000000}">
      <formula1>INDIRECT($J$44)</formula1>
    </dataValidation>
    <dataValidation type="date" operator="greaterThan" allowBlank="1" showInputMessage="1" showErrorMessage="1" errorTitle="ERROR EN FECHA" error="Solo se admite fecha así:_x000a__x000a_DD/MM/AAAA" promptTitle="FECHA: DD/MM/AAAA" prompt="Digite fecha en la cual se finalizará la acción preventiva para el manejo del riesgo._x000a__x000a_DD/MM/AAAA" sqref="AY11:AZ76" xr:uid="{00000000-0002-0000-0000-00001A000000}">
      <formula1>42736</formula1>
    </dataValidation>
    <dataValidation allowBlank="1" showInputMessage="1" showErrorMessage="1" promptTitle="INDICADOR DE RIESGO" prompt="Digite el nombre y la formula del indicador que permita monitorear el riesgo" sqref="AU11:AU76" xr:uid="{00000000-0002-0000-0000-00001B000000}"/>
    <dataValidation allowBlank="1" showInputMessage="1" showErrorMessage="1" promptTitle="META" prompt="Establezca la meta para el indicador, definiendo si la meta a cumplir es creciente o decreciente." sqref="AV11:AV76" xr:uid="{00000000-0002-0000-0000-00001C000000}"/>
    <dataValidation type="custom"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C77 X77:X178 AI14 AI77 AI17 AI20 AI23 AI26 AI29 AI32 AI35 AI38 AI41 AI44 AI47 AI50 AI53 AI56 AI59 AI62 AI65 AI68 AI71 AI74 AI11" xr:uid="{00000000-0002-0000-0000-00001D000000}">
      <formula1>$S$11&lt;&gt;"No_existen"</formula1>
    </dataValidation>
    <dataValidation type="list" allowBlank="1" showInputMessage="1" showErrorMessage="1" errorTitle="DATO NO VÁLIDO" error="CELDA DE SELECCIÓN - NO CAMBIAR CONFIGURACIÓN" promptTitle="CONTROL" prompt="Defina el estado del control asociado al riesgo" sqref="S11:S76" xr:uid="{00000000-0002-0000-0000-00001E000000}">
      <formula1>CONTROLES</formula1>
    </dataValidation>
    <dataValidation type="list" allowBlank="1" showInputMessage="1" showErrorMessage="1" errorTitle="DATO NO VÁLIDO" error="CELDA DE SELECCIÓN - NO CAMBIAR CONFIGURACIÓN" promptTitle="Estado del Control" prompt="Determine el estado del control" sqref="S11:S76" xr:uid="{00000000-0002-0000-0000-00001F000000}">
      <formula1>CONTROLES</formula1>
    </dataValidation>
    <dataValidation type="list" allowBlank="1" showInputMessage="1" showErrorMessage="1" errorTitle="DATO NO VALIDO" error="CELDA DE SELECCIÓN - NO CAMBIAR CONFIGURACIÓN" promptTitle="IMPACTO" prompt="Seleccione el nivel de impacto del riesgo" sqref="P50:P52" xr:uid="{00000000-0002-0000-0000-000020000000}">
      <formula1>INDIRECT($J$50)</formula1>
    </dataValidation>
    <dataValidation type="list" allowBlank="1" showInputMessage="1" showErrorMessage="1" errorTitle="DATO NO VALIDO" error="CELDA DE SELECCIÓN - NO CAMBIAR CONFIGURACIÓN" promptTitle="IMPACTO" prompt="Seleccione el nivel de impacto del riesgo" sqref="P53:P55" xr:uid="{00000000-0002-0000-0000-000021000000}">
      <formula1>INDIRECT($J$53)</formula1>
    </dataValidation>
    <dataValidation type="list" allowBlank="1" showInputMessage="1" showErrorMessage="1" errorTitle="DATO NO VALIDO" error="CELDA DE SELECCIÓN - NO CAMBIAR CONFIGURACIÓN" promptTitle="IMPACTO" prompt="Seleccione el nivel de impacto del riesgo" sqref="P56:P58" xr:uid="{00000000-0002-0000-0000-000022000000}">
      <formula1>INDIRECT($J$56)</formula1>
    </dataValidation>
    <dataValidation type="list" allowBlank="1" showInputMessage="1" showErrorMessage="1" errorTitle="DATO NO VALIDO" error="CELDA DE SELECCIÓN - NO CAMBIAR CONFIGURACIÓN" promptTitle="IMPACTO" prompt="Seleccione el nivel de impacto del riesgo" sqref="P59:P61" xr:uid="{00000000-0002-0000-0000-000023000000}">
      <formula1>INDIRECT($J$59)</formula1>
    </dataValidation>
    <dataValidation type="list" allowBlank="1" showInputMessage="1" showErrorMessage="1" errorTitle="DATO NO VALIDO" error="CELDA DE SELECCIÓN - NO CAMBIAR CONFIGURACIÓN" promptTitle="IMPACTO" prompt="Seleccione el nivel de impacto del riesgo" sqref="P62:P64" xr:uid="{00000000-0002-0000-0000-000024000000}">
      <formula1>INDIRECT($J$62)</formula1>
    </dataValidation>
    <dataValidation type="list" allowBlank="1" showInputMessage="1" showErrorMessage="1" errorTitle="DATO NO VALIDO" error="CELDA DE SELECCIÓN - NO CAMBIAR CONFIGURACIÓN" promptTitle="IMPACTO" prompt="Seleccione el nivel de impacto del riesgo" sqref="P65:P67" xr:uid="{00000000-0002-0000-0000-000025000000}">
      <formula1>INDIRECT($J$65)</formula1>
    </dataValidation>
    <dataValidation type="list" allowBlank="1" showInputMessage="1" showErrorMessage="1" errorTitle="DATO NO VALIDO" error="CELDA DE SELECCIÓN - NO CAMBIAR CONFIGURACIÓN" promptTitle="IMPACTO" prompt="Seleccione el nivel de impacto del riesgo" sqref="P68:P70" xr:uid="{00000000-0002-0000-0000-000026000000}">
      <formula1>INDIRECT($J$68)</formula1>
    </dataValidation>
    <dataValidation type="list" allowBlank="1" showInputMessage="1" showErrorMessage="1" errorTitle="DATO NO VALIDO" error="CELDA DE SELECCIÓN - NO CAMBIAR CONFIGURACIÓN" promptTitle="IMPACTO" prompt="Seleccione el nivel de impacto del riesgo" sqref="P71:P73" xr:uid="{00000000-0002-0000-0000-000027000000}">
      <formula1>INDIRECT($J$71)</formula1>
    </dataValidation>
    <dataValidation type="list" allowBlank="1" showInputMessage="1" showErrorMessage="1" errorTitle="DATO NO VALIDO" error="CELDA DE SELECCIÓN - NO CAMBIAR CONFIGURACIÓN" promptTitle="IMPACTO" prompt="Seleccione el nivel de impacto del riesgo" sqref="P47:P49" xr:uid="{00000000-0002-0000-0000-000028000000}">
      <formula1>INDIRECT($J$47)</formula1>
    </dataValidation>
    <dataValidation type="list" allowBlank="1" showInputMessage="1" showErrorMessage="1" prompt="Seleccione la CLASE de riesgo_x000a_" sqref="J11:J76" xr:uid="{00000000-0002-0000-0000-000029000000}">
      <formula1>CLASE_RIESGO</formula1>
    </dataValidation>
    <dataValidation allowBlank="1" showInputMessage="1" showErrorMessage="1" promptTitle="Periodicidad" prompt="Determine los intervalos en los cuales aplica el control._x000a__x000a_Si definio NO EXISTE EL CONTROL dejeesta celda en blanco" sqref="AO11:AO76 AN11:AN178" xr:uid="{00000000-0002-0000-0000-00002A000000}"/>
    <dataValidation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X11:X76 Z72:Z73 Y23:Z23 AD11:AD178 Z12:Z13 Y26:Z26 Y29:Z29 Y32:Z32 Y35:Z35 Y38:Z38 Y41:Z41 Y44:Z44 Y47:Z47 Y50:Z50 Y53:Z53 Y56:Z56 Y59:Z59 Y62:Z62 Y65:Z65 Y68:Z68 Y71:Z71 Y14:Z14 Y17:Z17 AC11:AC76 Y20:Z20 Y74:Z74 Z75:Z76 Y11:Z11 Z15:Z16 Z18:Z19 Z21:Z22 Z24:Z25 Z27:Z28 Z30:Z31 Z33:Z34 Z36:Z37 Z39:Z40 Z42:Z43 Z45:Z46 Z48:Z49 Z51:Z52 Z54:Z55 Z57:Z58 Z60:Z61 Z63:Z64 Z66:Z67 Z69:Z70 AE11:AE76 AJ11:AJ76" xr:uid="{00000000-0002-0000-0000-00002B000000}"/>
    <dataValidation allowBlank="1" showInputMessage="1" showErrorMessage="1" promptTitle="Tipo de control" prompt="Defina que tipo de control es el que se aplica._x000a__x000a_Si definio NO EXISTE EL CONTROL dejeesta celda en blanco" sqref="AQ11:AQ178" xr:uid="{00000000-0002-0000-0000-00002C000000}"/>
    <dataValidation type="list" allowBlank="1" showInputMessage="1" showErrorMessage="1" errorTitle=" " promptTitle="VALORACION DE LA RESPONSABILIDAD" prompt="Seleccione de la lista de desplegable la valoración dada frente a la responsabilidad del control descrito, para ello tenga en cuenta las siguientes tres caracteristicas:_x000a__x000a_-Responsable_x000a_-Segregación de funciones_x000a_-Autoridad" sqref="AF11:AF76" xr:uid="{00000000-0002-0000-0000-00002D000000}">
      <formula1>RESPONSABILIDAD</formula1>
    </dataValidation>
    <dataValidation type="list" allowBlank="1" showInputMessage="1" showErrorMessage="1" errorTitle=" NO EXISTE CONTROL" error="Si requiere registrar información cambie el estado del control." prompt="Defina si la periodicidad empleada en el control es oportuna o no._x000a__x000a_Seleccione de la lista de desplegable" sqref="AK11:AK76" xr:uid="{00000000-0002-0000-0000-00002E000000}">
      <formula1>EVAL_PERIODICIDAD</formula1>
    </dataValidation>
    <dataValidation type="list" allowBlank="1" showInputMessage="1" showErrorMessage="1" promptTitle="Periodicidad" prompt="Determine los intervalos en los cuales aplica el control._x000a__x000a_Si definio NO EXISTE EL CONTROL deje esta celda en blanco" sqref="AL11:AL76" xr:uid="{00000000-0002-0000-0000-00002F000000}">
      <formula1>PERIODICIDAD</formula1>
    </dataValidation>
    <dataValidation type="list" allowBlank="1" showInputMessage="1" showErrorMessage="1" promptTitle="Tipo de control" prompt="Defina que tipo de control es el que se aplica._x000a__x000a_Si definio NO EXISTE EL CONTROL deje esta celda en blanco" sqref="AP11:AP76" xr:uid="{00000000-0002-0000-0000-000030000000}">
      <formula1>"Detectivo, Preventivo"</formula1>
    </dataValidation>
    <dataValidation allowBlank="1" showInputMessage="1" showErrorMessage="1" promptTitle="Periodicidad" prompt="Determine los intervalos en los cuales aplica el control._x000a__x000a_Si definio NO EXISTE EL CONTROL deje esta celda en blanco" sqref="AM11:AM76" xr:uid="{00000000-0002-0000-0000-000031000000}"/>
    <dataValidation type="list"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A11:AA76" xr:uid="{00000000-0002-0000-0000-000032000000}">
      <formula1>NIVEL_AUTOMAT</formula1>
    </dataValidation>
    <dataValidation type="custom" allowBlank="1" showInputMessage="1" showErrorMessage="1" sqref="BH10" xr:uid="{00000000-0002-0000-0000-000033000000}">
      <formula1>"SI(P11=""No_existe"",5,EVAL_PERIODICIDAD)"</formula1>
    </dataValidation>
    <dataValidation allowBlank="1" showInputMessage="1" showErrorMessage="1" errorTitle=" NO EXISTE CONTROL" error="Si requiere registrar información cambie el estado del control." prompt="Si el control es manual identifique el cargo responsable que ejecuta el control._x000a__x000a_SI el control es automatizado, identifique el aplicativo o software empleado en el control_x000a_" sqref="AH11:AH76" xr:uid="{00000000-0002-0000-0000-000034000000}"/>
    <dataValidation allowBlank="1" showInputMessage="1" sqref="AB201:AB1048576 AG201:AG1048576 W201:W1048576 AG8 AG10 AB1:AB4 W1:W4 AG1:AG4 AB8 W8:W199 AG77:AG199 AB10:AB199" xr:uid="{00000000-0002-0000-0000-000035000000}"/>
    <dataValidation allowBlank="1" showErrorMessage="1" promptTitle="Tipo de control" prompt="Defina que tipo de control es el que se aplica._x000a__x000a_Si definio NO EXISTE EL CONTROL dejeesta celda en blanco" sqref="AR11:AR76" xr:uid="{00000000-0002-0000-0000-000036000000}"/>
    <dataValidation allowBlank="1" showInputMessage="1" promptTitle="Digitar su cargo" prompt="Digite:_x000a_Planta:  Nombre del cargo_x000a_Transitorio: Nombre de denominación_x000a_Contratista: Contrato - Orden de servicio_x000a__x000a_Si definió NO ASIGNADO, deje esta celda en blanco" sqref="AG11:AG76" xr:uid="{00000000-0002-0000-0000-000037000000}"/>
    <dataValidation type="custom" allowBlank="1" showInputMessage="1" showErrorMessage="1" errorTitle="COMPARTIR" error="Si requiere involucrar otra dependencia elija como Tipo de manejo &quot;COMPARTIR&quot;" sqref="BF11:BG76" xr:uid="{00000000-0002-0000-0000-000038000000}">
      <formula1>AX11="COMPARTIR"</formula1>
    </dataValidation>
    <dataValidation type="custom" allowBlank="1" showInputMessage="1" showErrorMessage="1" errorTitle="COMPARTIR" error="Si requiere involucrar otra dependencia elija como Tipo de manejo &quot;COMPARTIR&quot;" sqref="BE11:BE76" xr:uid="{00000000-0002-0000-0000-000039000000}">
      <formula1>AX11="COMPARTIR"</formula1>
    </dataValidation>
    <dataValidation type="custom" allowBlank="1" showInputMessage="1" showErrorMessage="1" errorTitle="COMPARTIR" error="Si requiere involucrar otra dependencia elija como Tipo de manejo &quot;COMPARTIR&quot;" sqref="BD11:BD76" xr:uid="{00000000-0002-0000-0000-00003A000000}">
      <formula1>AX11="COMPARTIR"</formula1>
    </dataValidation>
    <dataValidation type="custom" allowBlank="1" showInputMessage="1" showErrorMessage="1" errorTitle="COMPARTIR" error="Si requiere involucrar otra dependencia elija como Tipo de manejo &quot;COMPARTIR&quot;" sqref="BC11:BC76" xr:uid="{00000000-0002-0000-0000-00003B000000}">
      <formula1>AX11="COMPARTIR"</formula1>
    </dataValidation>
    <dataValidation type="custom" allowBlank="1" showInputMessage="1" showErrorMessage="1" errorTitle="COMPARTIR" error="Si requiere involucrar otra dependencia elija como Tipo de manejo &quot;COMPARTIR&quot;" sqref="BA11:BB76" xr:uid="{00000000-0002-0000-0000-00003C000000}">
      <formula1>AW11="COMPARTIR"</formula1>
    </dataValidation>
    <dataValidation type="list" allowBlank="1" showInputMessage="1" showErrorMessage="1" sqref="F11 F14 F17 F20 F23 F26 F29 F32 F35 F38 F41 F44 F47 F50 F53 F56 F59 F62 F65 F68 F71 F74" xr:uid="{00000000-0002-0000-0000-00003D000000}">
      <formula1>INSTITUCIONAL</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1" xr:uid="{00000000-0002-0000-0000-00003E000000}">
      <formula1>INDIRECT($B$11)</formula1>
    </dataValidation>
    <dataValidation type="list" allowBlank="1" showInputMessage="1" showErrorMessage="1" sqref="B11:B76" xr:uid="{00000000-0002-0000-0000-00003F000000}">
      <formula1>INDIRECT($E$6)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4:D16" xr:uid="{00000000-0002-0000-0000-000040000000}">
      <formula1>INDIRECT($B$14)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7:D19" xr:uid="{00000000-0002-0000-0000-000041000000}">
      <formula1>INDIRECT($B$17)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0:D22" xr:uid="{00000000-0002-0000-0000-000042000000}">
      <formula1>INDIRECT($B$20)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3:D25" xr:uid="{00000000-0002-0000-0000-000043000000}">
      <formula1>INDIRECT($B$23)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6:D28" xr:uid="{00000000-0002-0000-0000-000044000000}">
      <formula1>INDIRECT($B$26)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9:D31" xr:uid="{00000000-0002-0000-0000-000045000000}">
      <formula1>INDIRECT($B$29)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2:D34" xr:uid="{00000000-0002-0000-0000-000046000000}">
      <formula1>INDIRECT($B$32)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5:D37" xr:uid="{00000000-0002-0000-0000-000047000000}">
      <formula1>INDIRECT($B$35)</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8:D40" xr:uid="{00000000-0002-0000-0000-000048000000}">
      <formula1>INDIRECT($B$38)</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1:D43" xr:uid="{00000000-0002-0000-0000-000049000000}">
      <formula1>INDIRECT($B$41)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4:D46" xr:uid="{00000000-0002-0000-0000-00004A000000}">
      <formula1>INDIRECT($B$44)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7:D49" xr:uid="{00000000-0002-0000-0000-00004B000000}">
      <formula1>INDIRECT($B$47)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0:D52" xr:uid="{00000000-0002-0000-0000-00004C000000}">
      <formula1>INDIRECT($B$50)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3:D55" xr:uid="{00000000-0002-0000-0000-00004D000000}">
      <formula1>INDIRECT($B$53)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6:D58" xr:uid="{00000000-0002-0000-0000-00004E000000}">
      <formula1>INDIRECT($B$56)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9:D61" xr:uid="{00000000-0002-0000-0000-00004F000000}">
      <formula1>INDIRECT($B$59)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2:D64" xr:uid="{00000000-0002-0000-0000-000050000000}">
      <formula1>INDIRECT($B$62)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5:D67" xr:uid="{00000000-0002-0000-0000-000051000000}">
      <formula1>INDIRECT($B$65)</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8:D70" xr:uid="{00000000-0002-0000-0000-000052000000}">
      <formula1>INDIRECT($B$68)</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71:D73" xr:uid="{00000000-0002-0000-0000-000053000000}">
      <formula1>INDIRECT($B$71)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74:D76" xr:uid="{00000000-0002-0000-0000-000054000000}">
      <formula1>INDIRECT($B$74)</formula1>
    </dataValidation>
    <dataValidation type="list" allowBlank="1" showInputMessage="1" showErrorMessage="1" promptTitle="TRATAMIENTO DEL RIESGO" prompt="Defina el tratamiento que se le dará al riesgo" sqref="AW14:AW16" xr:uid="{00000000-0002-0000-0000-000055000000}">
      <formula1>INDIRECT($AT$14)</formula1>
    </dataValidation>
    <dataValidation type="list" allowBlank="1" showInputMessage="1" showErrorMessage="1" promptTitle="TRATAMIENTO DEL RIESGO" prompt="Defina el tratamiento que se le dará al riesgo" sqref="AW17:AW19" xr:uid="{00000000-0002-0000-0000-000056000000}">
      <formula1>INDIRECT($AT$17)</formula1>
    </dataValidation>
    <dataValidation type="list" allowBlank="1" showInputMessage="1" showErrorMessage="1" promptTitle="TRATAMIENTO DEL RIESGO" prompt="Defina el tratamiento que se le dará al riesgo" sqref="AW20:AW22" xr:uid="{00000000-0002-0000-0000-000057000000}">
      <formula1>INDIRECT($AT$20)</formula1>
    </dataValidation>
    <dataValidation type="list" allowBlank="1" showInputMessage="1" showErrorMessage="1" promptTitle="TRATAMIENTO DEL RIESGO" prompt="Defina el tratamiento que se le dará al riesgo" sqref="AW23:AW25" xr:uid="{00000000-0002-0000-0000-000058000000}">
      <formula1>INDIRECT($AT$23)</formula1>
    </dataValidation>
    <dataValidation type="list" allowBlank="1" showInputMessage="1" showErrorMessage="1" promptTitle="TRATAMIENTO DEL RIESGO" prompt="Defina el tratamiento que se le dará al riesgo" sqref="AW26:AW28" xr:uid="{00000000-0002-0000-0000-000059000000}">
      <formula1>INDIRECT($AT$26)</formula1>
    </dataValidation>
    <dataValidation type="list" allowBlank="1" showInputMessage="1" showErrorMessage="1" promptTitle="TRATAMIENTO DEL RIESGO" prompt="Defina el tratamiento que se le dará al riesgo" sqref="AW29:AW31" xr:uid="{00000000-0002-0000-0000-00005A000000}">
      <formula1>INDIRECT($AT$29)</formula1>
    </dataValidation>
    <dataValidation type="list" allowBlank="1" showInputMessage="1" showErrorMessage="1" promptTitle="TRATAMIENTO DEL RIESGO" prompt="Defina el tratamiento que se le dará al riesgo" sqref="AW32:AW34" xr:uid="{00000000-0002-0000-0000-00005B000000}">
      <formula1>INDIRECT($AT$32)</formula1>
    </dataValidation>
    <dataValidation type="list" allowBlank="1" showInputMessage="1" showErrorMessage="1" promptTitle="TRATAMIENTO DEL RIESGO" prompt="Defina el tratamiento que se le dará al riesgo" sqref="AW35:AW37" xr:uid="{00000000-0002-0000-0000-00005C000000}">
      <formula1>INDIRECT($AT$35)</formula1>
    </dataValidation>
    <dataValidation type="list" allowBlank="1" showInputMessage="1" showErrorMessage="1" promptTitle="TRATAMIENTO DEL RIESGO" prompt="Defina el tratamiento que se le dará al riesgo" sqref="AW38:AW40" xr:uid="{00000000-0002-0000-0000-00005D000000}">
      <formula1>INDIRECT($AT$38)</formula1>
    </dataValidation>
    <dataValidation type="list" allowBlank="1" showInputMessage="1" showErrorMessage="1" promptTitle="TRATAMIENTO DEL RIESGO" prompt="Defina el tratamiento que se le dará al riesgo" sqref="AW41:AW43" xr:uid="{00000000-0002-0000-0000-00005E000000}">
      <formula1>INDIRECT($AT$41)</formula1>
    </dataValidation>
    <dataValidation type="list" allowBlank="1" showInputMessage="1" showErrorMessage="1" promptTitle="TRATAMIENTO DEL RIESGO" prompt="Defina el tratamiento que se le dará al riesgo" sqref="AW44:AW46" xr:uid="{00000000-0002-0000-0000-00005F000000}">
      <formula1>INDIRECT($AT$44)</formula1>
    </dataValidation>
    <dataValidation type="list" allowBlank="1" showInputMessage="1" showErrorMessage="1" promptTitle="TRATAMIENTO DEL RIESGO" prompt="Defina el tratamiento que se le dará al riesgo" sqref="AW47:AW49" xr:uid="{00000000-0002-0000-0000-000060000000}">
      <formula1>INDIRECT($AT$47)</formula1>
    </dataValidation>
    <dataValidation type="list" allowBlank="1" showInputMessage="1" showErrorMessage="1" promptTitle="TRATAMIENTO DEL RIESGO" prompt="Defina el tratamiento que se le dará al riesgo" sqref="AW50:AW52" xr:uid="{00000000-0002-0000-0000-000061000000}">
      <formula1>INDIRECT($AT$50)</formula1>
    </dataValidation>
    <dataValidation type="list" allowBlank="1" showInputMessage="1" showErrorMessage="1" promptTitle="TRATAMIENTO DEL RIESGO" prompt="Defina el tratamiento que se le dará al riesgo" sqref="AW53:AW55" xr:uid="{00000000-0002-0000-0000-000062000000}">
      <formula1>INDIRECT($AT$53)</formula1>
    </dataValidation>
    <dataValidation type="list" allowBlank="1" showInputMessage="1" showErrorMessage="1" promptTitle="TRATAMIENTO DEL RIESGO" prompt="Defina el tratamiento que se le dará al riesgo" sqref="AW56:AW58" xr:uid="{00000000-0002-0000-0000-000063000000}">
      <formula1>INDIRECT($AT$56)</formula1>
    </dataValidation>
    <dataValidation type="list" allowBlank="1" showInputMessage="1" showErrorMessage="1" promptTitle="TRATAMIENTO DEL RIESGO" prompt="Defina el tratamiento que se le dará al riesgo" sqref="AW59:AW61" xr:uid="{00000000-0002-0000-0000-000064000000}">
      <formula1>INDIRECT($AT$59)</formula1>
    </dataValidation>
    <dataValidation type="list" allowBlank="1" showInputMessage="1" showErrorMessage="1" promptTitle="TRATAMIENTO DEL RIESGO" prompt="Defina el tratamiento que se le dará al riesgo" sqref="AW62:AW64" xr:uid="{00000000-0002-0000-0000-000065000000}">
      <formula1>INDIRECT($AT$62)</formula1>
    </dataValidation>
    <dataValidation type="list" allowBlank="1" showInputMessage="1" showErrorMessage="1" promptTitle="TRATAMIENTO DEL RIESGO" prompt="Defina el tratamiento que se le dará al riesgo" sqref="AW65:AW67" xr:uid="{00000000-0002-0000-0000-000066000000}">
      <formula1>INDIRECT($AT$65)</formula1>
    </dataValidation>
    <dataValidation type="list" allowBlank="1" showInputMessage="1" showErrorMessage="1" promptTitle="TRATAMIENTO DEL RIESGO" prompt="Defina el tratamiento que se le dará al riesgo" sqref="AW68:AW70" xr:uid="{00000000-0002-0000-0000-000067000000}">
      <formula1>INDIRECT($AT$68)</formula1>
    </dataValidation>
    <dataValidation type="list" allowBlank="1" showInputMessage="1" showErrorMessage="1" promptTitle="TRATAMIENTO DEL RIESGO" prompt="Defina el tratamiento que se le dará al riesgo" sqref="AW71:AW73" xr:uid="{00000000-0002-0000-0000-000068000000}">
      <formula1>INDIRECT($AT$71)</formula1>
    </dataValidation>
    <dataValidation type="list" allowBlank="1" showInputMessage="1" showErrorMessage="1" promptTitle="TRATAMIENTO DEL RIESGO" prompt="Defina el tratamiento que se le dará al riesgo" sqref="AW74:AW76" xr:uid="{00000000-0002-0000-0000-000069000000}">
      <formula1>INDIRECT($AT$74)</formula1>
    </dataValidation>
    <dataValidation type="list" allowBlank="1" showInputMessage="1" showErrorMessage="1" sqref="H11:H76" xr:uid="{00000000-0002-0000-0000-00006A000000}">
      <formula1>INDIRECT($G11)</formula1>
    </dataValidation>
  </dataValidations>
  <pageMargins left="1.3779527559055118" right="0.15748031496062992" top="0.59055118110236227" bottom="0.39370078740157483" header="0" footer="0"/>
  <pageSetup paperSize="120" scale="10" fitToHeight="10" orientation="landscape" horizontalDpi="1200" verticalDpi="1200" r:id="rId1"/>
  <headerFooter alignWithMargins="0"/>
  <colBreaks count="1" manualBreakCount="1">
    <brk id="5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S77"/>
  <sheetViews>
    <sheetView topLeftCell="A31" zoomScale="80" zoomScaleNormal="80" zoomScaleSheetLayoutView="130" workbookViewId="0">
      <selection activeCell="A10" sqref="A10:A12"/>
    </sheetView>
  </sheetViews>
  <sheetFormatPr baseColWidth="10" defaultColWidth="11.42578125" defaultRowHeight="12" x14ac:dyDescent="0.2"/>
  <cols>
    <col min="1" max="1" width="8" style="13" customWidth="1"/>
    <col min="2" max="2" width="24.7109375" style="13" customWidth="1"/>
    <col min="3" max="4" width="13.42578125" style="13" customWidth="1"/>
    <col min="5" max="5" width="20.7109375" style="13" customWidth="1"/>
    <col min="6" max="7" width="32.42578125" style="13" customWidth="1"/>
    <col min="8" max="8" width="24.7109375" style="13" customWidth="1"/>
    <col min="9" max="9" width="16" style="13" customWidth="1"/>
    <col min="10" max="10" width="22.140625" style="13" customWidth="1"/>
    <col min="11" max="11" width="19.5703125" style="13" customWidth="1"/>
    <col min="12" max="13" width="22.7109375" style="13" customWidth="1"/>
    <col min="14" max="14" width="27" style="13" customWidth="1"/>
    <col min="15" max="15" width="28.7109375" style="13" customWidth="1"/>
    <col min="16" max="17" width="22.7109375" style="13" customWidth="1"/>
    <col min="18" max="18" width="21.85546875" style="13" customWidth="1"/>
    <col min="19" max="19" width="28.85546875" style="13" customWidth="1"/>
    <col min="20" max="16384" width="11.42578125" style="13"/>
  </cols>
  <sheetData>
    <row r="1" spans="1:19" s="136" customFormat="1" ht="19.5" customHeight="1" x14ac:dyDescent="0.2">
      <c r="A1" s="131"/>
      <c r="B1" s="132"/>
      <c r="C1" s="132"/>
      <c r="D1" s="132"/>
      <c r="E1" s="132"/>
      <c r="F1" s="132"/>
      <c r="G1" s="132"/>
      <c r="H1" s="132"/>
      <c r="I1" s="132"/>
      <c r="J1" s="132"/>
      <c r="K1" s="132"/>
      <c r="L1" s="132"/>
      <c r="M1" s="132"/>
      <c r="N1" s="132"/>
      <c r="O1" s="192"/>
      <c r="P1" s="192"/>
      <c r="Q1" s="192"/>
      <c r="R1" s="140" t="s">
        <v>66</v>
      </c>
      <c r="S1" s="142" t="s">
        <v>444</v>
      </c>
    </row>
    <row r="2" spans="1:19" s="136" customFormat="1" ht="18.75" customHeight="1" x14ac:dyDescent="0.2">
      <c r="A2" s="53"/>
      <c r="E2" s="274" t="s">
        <v>68</v>
      </c>
      <c r="F2" s="274"/>
      <c r="G2" s="274"/>
      <c r="H2" s="274"/>
      <c r="I2" s="274"/>
      <c r="J2" s="274"/>
      <c r="K2" s="274"/>
      <c r="L2" s="274"/>
      <c r="M2" s="274"/>
      <c r="N2" s="274"/>
      <c r="O2" s="193"/>
      <c r="P2" s="193"/>
      <c r="Q2" s="193"/>
      <c r="R2" s="144" t="s">
        <v>438</v>
      </c>
      <c r="S2" s="146">
        <v>9</v>
      </c>
    </row>
    <row r="3" spans="1:19" s="136" customFormat="1" ht="23.25" customHeight="1" x14ac:dyDescent="0.2">
      <c r="A3" s="53"/>
      <c r="E3" s="274" t="s">
        <v>57</v>
      </c>
      <c r="F3" s="274"/>
      <c r="G3" s="274"/>
      <c r="H3" s="274"/>
      <c r="I3" s="274"/>
      <c r="J3" s="274"/>
      <c r="K3" s="274"/>
      <c r="L3" s="274"/>
      <c r="M3" s="274"/>
      <c r="N3" s="274"/>
      <c r="O3" s="193"/>
      <c r="P3" s="193"/>
      <c r="Q3" s="193"/>
      <c r="R3" s="144" t="s">
        <v>439</v>
      </c>
      <c r="S3" s="147">
        <v>45219</v>
      </c>
    </row>
    <row r="4" spans="1:19" s="136" customFormat="1" ht="18.75" customHeight="1" thickBot="1" x14ac:dyDescent="0.25">
      <c r="A4" s="57"/>
      <c r="B4" s="58"/>
      <c r="C4" s="58"/>
      <c r="D4" s="58"/>
      <c r="E4" s="309"/>
      <c r="F4" s="309"/>
      <c r="G4" s="309"/>
      <c r="H4" s="309"/>
      <c r="I4" s="309"/>
      <c r="J4" s="309"/>
      <c r="K4" s="309"/>
      <c r="L4" s="309"/>
      <c r="M4" s="309"/>
      <c r="N4" s="309"/>
      <c r="O4" s="194"/>
      <c r="P4" s="194"/>
      <c r="Q4" s="194"/>
      <c r="R4" s="195" t="s">
        <v>440</v>
      </c>
      <c r="S4" s="196" t="s">
        <v>442</v>
      </c>
    </row>
    <row r="5" spans="1:19" s="136" customFormat="1" ht="18.75" customHeight="1" thickBot="1" x14ac:dyDescent="0.25">
      <c r="A5" s="306"/>
      <c r="B5" s="307"/>
      <c r="C5" s="307"/>
      <c r="D5" s="307"/>
      <c r="E5" s="307"/>
      <c r="F5" s="307"/>
      <c r="G5" s="307"/>
      <c r="H5" s="307"/>
      <c r="I5" s="307"/>
      <c r="J5" s="307"/>
      <c r="K5" s="307"/>
      <c r="L5" s="307"/>
      <c r="M5" s="307"/>
      <c r="N5" s="307"/>
      <c r="O5" s="307"/>
      <c r="P5" s="307"/>
      <c r="Q5" s="307"/>
      <c r="R5" s="307"/>
      <c r="S5" s="308"/>
    </row>
    <row r="6" spans="1:19" s="137" customFormat="1" ht="52.5" customHeight="1" thickBot="1" x14ac:dyDescent="0.25">
      <c r="A6" s="312" t="str">
        <f>'01-Mapa de riesgo-UO'!A6:D6</f>
        <v>TIPO DE MAPA</v>
      </c>
      <c r="B6" s="313"/>
      <c r="C6" s="313"/>
      <c r="D6" s="313"/>
      <c r="E6" s="313"/>
      <c r="F6" s="322" t="str">
        <f>'01-Mapa de riesgo-UO'!E6</f>
        <v>PDI</v>
      </c>
      <c r="G6" s="323"/>
      <c r="H6" s="324"/>
      <c r="I6" s="197"/>
      <c r="K6" s="198" t="s">
        <v>7</v>
      </c>
      <c r="L6" s="325">
        <v>45000</v>
      </c>
      <c r="M6" s="326"/>
      <c r="N6" s="197"/>
      <c r="O6" s="197"/>
      <c r="P6" s="197"/>
      <c r="Q6" s="197"/>
      <c r="S6" s="138"/>
    </row>
    <row r="7" spans="1:19" s="137" customFormat="1" ht="23.25" customHeight="1" thickBot="1" x14ac:dyDescent="0.25">
      <c r="A7" s="314"/>
      <c r="B7" s="315"/>
      <c r="C7" s="315"/>
      <c r="D7" s="315"/>
      <c r="E7" s="315"/>
      <c r="F7" s="307"/>
      <c r="G7" s="307"/>
      <c r="H7" s="307"/>
      <c r="I7" s="307"/>
      <c r="J7" s="307"/>
      <c r="K7" s="307"/>
      <c r="L7" s="307"/>
      <c r="M7" s="307"/>
      <c r="N7" s="307"/>
      <c r="O7" s="307"/>
      <c r="P7" s="307"/>
      <c r="Q7" s="307"/>
      <c r="S7" s="138"/>
    </row>
    <row r="8" spans="1:19" s="137" customFormat="1" ht="45" customHeight="1" x14ac:dyDescent="0.2">
      <c r="A8" s="316" t="s">
        <v>55</v>
      </c>
      <c r="B8" s="318" t="s">
        <v>560</v>
      </c>
      <c r="C8" s="318" t="s">
        <v>561</v>
      </c>
      <c r="D8" s="310" t="s">
        <v>75</v>
      </c>
      <c r="E8" s="310"/>
      <c r="F8" s="310"/>
      <c r="G8" s="310"/>
      <c r="H8" s="310"/>
      <c r="I8" s="310" t="s">
        <v>73</v>
      </c>
      <c r="J8" s="310" t="s">
        <v>2</v>
      </c>
      <c r="K8" s="310" t="s">
        <v>95</v>
      </c>
      <c r="L8" s="310" t="s">
        <v>9</v>
      </c>
      <c r="M8" s="310"/>
      <c r="N8" s="310"/>
      <c r="O8" s="310" t="s">
        <v>3</v>
      </c>
      <c r="P8" s="310" t="s">
        <v>10</v>
      </c>
      <c r="Q8" s="310"/>
      <c r="R8" s="310"/>
      <c r="S8" s="320" t="s">
        <v>3</v>
      </c>
    </row>
    <row r="9" spans="1:19" s="159" customFormat="1" ht="36.75" customHeight="1" thickBot="1" x14ac:dyDescent="0.25">
      <c r="A9" s="317"/>
      <c r="B9" s="319"/>
      <c r="C9" s="319"/>
      <c r="D9" s="199" t="s">
        <v>71</v>
      </c>
      <c r="E9" s="199" t="s">
        <v>4</v>
      </c>
      <c r="F9" s="199" t="s">
        <v>0</v>
      </c>
      <c r="G9" s="199" t="s">
        <v>56</v>
      </c>
      <c r="H9" s="199" t="s">
        <v>1</v>
      </c>
      <c r="I9" s="311"/>
      <c r="J9" s="311"/>
      <c r="K9" s="311"/>
      <c r="L9" s="311"/>
      <c r="M9" s="311"/>
      <c r="N9" s="311"/>
      <c r="O9" s="311"/>
      <c r="P9" s="311"/>
      <c r="Q9" s="311"/>
      <c r="R9" s="311"/>
      <c r="S9" s="321"/>
    </row>
    <row r="10" spans="1:19" s="159" customFormat="1" ht="62.45" customHeight="1" x14ac:dyDescent="0.2">
      <c r="A10" s="327">
        <v>1</v>
      </c>
      <c r="B10" s="329" t="str">
        <f>'01-Mapa de riesgo-UO'!D11</f>
        <v>DIRECCIONAMIENTO_INSTITUCIONAL</v>
      </c>
      <c r="C10" s="329" t="str">
        <f>+'01-Mapa de riesgo-UO'!F11</f>
        <v>NO</v>
      </c>
      <c r="D10" s="328" t="str">
        <f>'01-Mapa de riesgo-UO'!J11</f>
        <v>Cumplimiento</v>
      </c>
      <c r="E10" s="328" t="str">
        <f>'01-Mapa de riesgo-UO'!K11</f>
        <v>Incumplimiento de las metas en los tres niveles de gestión  del PDI 2020-2028</v>
      </c>
      <c r="F10" s="328" t="str">
        <f>'01-Mapa de riesgo-UO'!L11</f>
        <v xml:space="preserve">Incumplimiento de las metas planteadas en los tres niveles de gestión del Plan de Desarrollo Institucional  proyectadas por las redes de trabajo </v>
      </c>
      <c r="G10" s="200" t="str">
        <f>'01-Mapa de riesgo-UO'!I11</f>
        <v>Debilidad en el seguimiento a las metas del Plan de Desarrollo Institucional 2020-2028 "Aquí construimos futuro"</v>
      </c>
      <c r="H10" s="328" t="str">
        <f>'01-Mapa de riesgo-UO'!M11</f>
        <v xml:space="preserve">Incumplimiento de la misión y visión institucional
Hallazgos por parte de los entes de control externos e internos
Reprocesos en el reporte
Credibilidad e imagen institucional 
Detrimento presupuestal
Falta de confiabilidad de la información </v>
      </c>
      <c r="I10" s="330" t="str">
        <f>'01-Mapa de riesgo-UO'!AT11</f>
        <v>LEVE</v>
      </c>
      <c r="J10" s="201" t="str">
        <f>'01-Mapa de riesgo-UO'!AW11</f>
        <v>ASUMIR</v>
      </c>
      <c r="K10" s="329" t="str">
        <f t="shared" ref="K10" si="0">IF(I10="GRAVE","Debe formularse",IF(I10="MODERADO", "Si el proceso lo requiere","NO"))</f>
        <v>NO</v>
      </c>
      <c r="L10" s="331"/>
      <c r="M10" s="331"/>
      <c r="N10" s="331"/>
      <c r="O10" s="331"/>
      <c r="P10" s="331"/>
      <c r="Q10" s="331"/>
      <c r="R10" s="331"/>
      <c r="S10" s="296"/>
    </row>
    <row r="11" spans="1:19" s="159" customFormat="1" ht="103.5" customHeight="1" x14ac:dyDescent="0.2">
      <c r="A11" s="288"/>
      <c r="B11" s="240"/>
      <c r="C11" s="240"/>
      <c r="D11" s="290"/>
      <c r="E11" s="290"/>
      <c r="F11" s="290"/>
      <c r="G11" s="125" t="str">
        <f>'01-Mapa de riesgo-UO'!I12</f>
        <v xml:space="preserve">Reporte inadecuado o incompleto por parte de las redes de trabajo </v>
      </c>
      <c r="H11" s="290"/>
      <c r="I11" s="292"/>
      <c r="J11" s="135" t="str">
        <f>'01-Mapa de riesgo-UO'!AW12</f>
        <v>ASUMIR</v>
      </c>
      <c r="K11" s="240"/>
      <c r="L11" s="239"/>
      <c r="M11" s="239"/>
      <c r="N11" s="239"/>
      <c r="O11" s="239"/>
      <c r="P11" s="239"/>
      <c r="Q11" s="239"/>
      <c r="R11" s="239"/>
      <c r="S11" s="287"/>
    </row>
    <row r="12" spans="1:19" s="159" customFormat="1" ht="62.45" customHeight="1" x14ac:dyDescent="0.2">
      <c r="A12" s="288"/>
      <c r="B12" s="240"/>
      <c r="C12" s="240"/>
      <c r="D12" s="290"/>
      <c r="E12" s="290"/>
      <c r="F12" s="290"/>
      <c r="G12" s="125" t="str">
        <f>'01-Mapa de riesgo-UO'!I13</f>
        <v xml:space="preserve">Baja calidad del reporte en los tres niveles de gestión del PDI </v>
      </c>
      <c r="H12" s="290"/>
      <c r="I12" s="292"/>
      <c r="J12" s="135" t="str">
        <f>'01-Mapa de riesgo-UO'!AW13</f>
        <v>ASUMIR</v>
      </c>
      <c r="K12" s="240"/>
      <c r="L12" s="239"/>
      <c r="M12" s="239"/>
      <c r="N12" s="239"/>
      <c r="O12" s="239"/>
      <c r="P12" s="239"/>
      <c r="Q12" s="239"/>
      <c r="R12" s="239"/>
      <c r="S12" s="287"/>
    </row>
    <row r="13" spans="1:19" s="159" customFormat="1" ht="62.45" customHeight="1" x14ac:dyDescent="0.2">
      <c r="A13" s="288">
        <v>2</v>
      </c>
      <c r="B13" s="240" t="str">
        <f>'01-Mapa de riesgo-UO'!D14</f>
        <v>DIRECCIONAMIENTO_INSTITUCIONAL</v>
      </c>
      <c r="C13" s="240" t="str">
        <f>+'01-Mapa de riesgo-UO'!F14</f>
        <v>SI</v>
      </c>
      <c r="D13" s="290" t="str">
        <f>'01-Mapa de riesgo-UO'!J14</f>
        <v>Corrupción</v>
      </c>
      <c r="E13" s="290" t="str">
        <f>'01-Mapa de riesgo-UO'!K14</f>
        <v>Ejecución inadecuada de proyectos de la Oficina de Planeación (contratos, Ordenes contractuales,  resoluciones,  proyectos de operación comercial).</v>
      </c>
      <c r="F13" s="290" t="str">
        <f>'01-Mapa de riesgo-UO'!L14</f>
        <v>Incumplimiento en la  ejecución de proyectos (contratos, Ordenes contractuales, resoluciones, proyectos de operación comercial) en el desarrollo y ejecución en cada una de sus etapas</v>
      </c>
      <c r="G13" s="125" t="str">
        <f>'01-Mapa de riesgo-UO'!I14</f>
        <v>Bajo nivel de seguimiento periódico en la ejecución de proyectos (contratos, Ordenes de servicios, proyectos de operación comercial)</v>
      </c>
      <c r="H13" s="290" t="str">
        <f>'01-Mapa de riesgo-UO'!M14</f>
        <v xml:space="preserve">Hallazgos por parte de entes de control
Detrimiento patrimonial
Incumplimiento de resultados
Afectación de la imagen institucional </v>
      </c>
      <c r="I13" s="292" t="str">
        <f>'01-Mapa de riesgo-UO'!AT14</f>
        <v>MODERADO</v>
      </c>
      <c r="J13" s="135" t="str">
        <f>'01-Mapa de riesgo-UO'!AW14</f>
        <v>REDUCIR</v>
      </c>
      <c r="K13" s="240" t="str">
        <f t="shared" ref="K13:K22" si="1">IF(I13="GRAVE","Debe formularse",IF(I13="MODERADO", "Si el proceso lo requiere","NO"))</f>
        <v>Si el proceso lo requiere</v>
      </c>
      <c r="L13" s="297" t="s">
        <v>626</v>
      </c>
      <c r="M13" s="298"/>
      <c r="N13" s="299"/>
      <c r="O13" s="261" t="s">
        <v>627</v>
      </c>
      <c r="P13" s="297" t="s">
        <v>628</v>
      </c>
      <c r="Q13" s="298"/>
      <c r="R13" s="299"/>
      <c r="S13" s="261" t="s">
        <v>629</v>
      </c>
    </row>
    <row r="14" spans="1:19" s="159" customFormat="1" ht="62.45" customHeight="1" x14ac:dyDescent="0.2">
      <c r="A14" s="288"/>
      <c r="B14" s="240"/>
      <c r="C14" s="240"/>
      <c r="D14" s="290"/>
      <c r="E14" s="290"/>
      <c r="F14" s="290"/>
      <c r="G14" s="125" t="str">
        <f>'01-Mapa de riesgo-UO'!I15</f>
        <v>Beneficiar a terceros sin el cumplimiento de requisitos contractuales</v>
      </c>
      <c r="H14" s="290"/>
      <c r="I14" s="292"/>
      <c r="J14" s="135" t="str">
        <f>'01-Mapa de riesgo-UO'!AW15</f>
        <v>REDUCIR</v>
      </c>
      <c r="K14" s="240"/>
      <c r="L14" s="300"/>
      <c r="M14" s="301"/>
      <c r="N14" s="302"/>
      <c r="O14" s="260"/>
      <c r="P14" s="300"/>
      <c r="Q14" s="301"/>
      <c r="R14" s="302"/>
      <c r="S14" s="260"/>
    </row>
    <row r="15" spans="1:19" s="159" customFormat="1" ht="62.45" customHeight="1" x14ac:dyDescent="0.2">
      <c r="A15" s="288"/>
      <c r="B15" s="240"/>
      <c r="C15" s="240"/>
      <c r="D15" s="290"/>
      <c r="E15" s="290"/>
      <c r="F15" s="290"/>
      <c r="G15" s="125" t="str">
        <f>'01-Mapa de riesgo-UO'!I16</f>
        <v xml:space="preserve">Desarticulación de los procedimientos institucionales para el desarrollo y ejecución en cada una de sus etapas </v>
      </c>
      <c r="H15" s="290"/>
      <c r="I15" s="292"/>
      <c r="J15" s="135" t="str">
        <f>'01-Mapa de riesgo-UO'!AW16</f>
        <v>REDUCIR</v>
      </c>
      <c r="K15" s="240"/>
      <c r="L15" s="303"/>
      <c r="M15" s="304"/>
      <c r="N15" s="305"/>
      <c r="O15" s="258"/>
      <c r="P15" s="303"/>
      <c r="Q15" s="304"/>
      <c r="R15" s="305"/>
      <c r="S15" s="258"/>
    </row>
    <row r="16" spans="1:19" s="159" customFormat="1" ht="62.45" customHeight="1" x14ac:dyDescent="0.2">
      <c r="A16" s="288">
        <v>3</v>
      </c>
      <c r="B16" s="240" t="str">
        <f>'01-Mapa de riesgo-UO'!D17</f>
        <v>ADMINISTRACIÓN_INSTITUCIONAL</v>
      </c>
      <c r="C16" s="240" t="str">
        <f>+'01-Mapa de riesgo-UO'!F17</f>
        <v>NO</v>
      </c>
      <c r="D16" s="290" t="str">
        <f>'01-Mapa de riesgo-UO'!J17</f>
        <v>Información</v>
      </c>
      <c r="E16" s="290" t="str">
        <f>'01-Mapa de riesgo-UO'!K17</f>
        <v>Probabilidad de tener inconsistencias en la información estadística e institucional reportada debido a las diversas fuentes de información internas y las reglas de negocio asociadas a su extracción.</v>
      </c>
      <c r="F16" s="290" t="str">
        <f>'01-Mapa de riesgo-UO'!L17</f>
        <v>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v>
      </c>
      <c r="G16" s="125" t="str">
        <f>'01-Mapa de riesgo-UO'!I17</f>
        <v>Diferentes fuentes primarias de información sin responsables</v>
      </c>
      <c r="H16" s="290" t="str">
        <f>'01-Mapa de riesgo-UO'!M17</f>
        <v>Hallazgos, multas o sanciones por los entes de control o pérdida de credibilidad por diferencias en los reportes de información</v>
      </c>
      <c r="I16" s="292" t="str">
        <f>'01-Mapa de riesgo-UO'!AT17</f>
        <v>MODERADO</v>
      </c>
      <c r="J16" s="135" t="str">
        <f>'01-Mapa de riesgo-UO'!AW17</f>
        <v>COMPARTIR</v>
      </c>
      <c r="K16" s="240" t="str">
        <f t="shared" si="1"/>
        <v>Si el proceso lo requiere</v>
      </c>
      <c r="L16" s="239"/>
      <c r="M16" s="239"/>
      <c r="N16" s="239"/>
      <c r="O16" s="239"/>
      <c r="P16" s="239"/>
      <c r="Q16" s="239"/>
      <c r="R16" s="239"/>
      <c r="S16" s="287"/>
    </row>
    <row r="17" spans="1:19" s="159" customFormat="1" ht="62.45" customHeight="1" x14ac:dyDescent="0.2">
      <c r="A17" s="288"/>
      <c r="B17" s="240"/>
      <c r="C17" s="240"/>
      <c r="D17" s="290"/>
      <c r="E17" s="290"/>
      <c r="F17" s="290"/>
      <c r="G17" s="125">
        <f>'01-Mapa de riesgo-UO'!I18</f>
        <v>0</v>
      </c>
      <c r="H17" s="290"/>
      <c r="I17" s="292"/>
      <c r="J17" s="135" t="str">
        <f>'01-Mapa de riesgo-UO'!AW18</f>
        <v>COMPARTIR</v>
      </c>
      <c r="K17" s="240"/>
      <c r="L17" s="239"/>
      <c r="M17" s="239"/>
      <c r="N17" s="239"/>
      <c r="O17" s="239"/>
      <c r="P17" s="239"/>
      <c r="Q17" s="239"/>
      <c r="R17" s="239"/>
      <c r="S17" s="287"/>
    </row>
    <row r="18" spans="1:19" s="159" customFormat="1" ht="62.45" customHeight="1" x14ac:dyDescent="0.2">
      <c r="A18" s="288"/>
      <c r="B18" s="240"/>
      <c r="C18" s="240"/>
      <c r="D18" s="290"/>
      <c r="E18" s="290"/>
      <c r="F18" s="290"/>
      <c r="G18" s="125">
        <f>'01-Mapa de riesgo-UO'!I19</f>
        <v>0</v>
      </c>
      <c r="H18" s="290"/>
      <c r="I18" s="292"/>
      <c r="J18" s="135" t="str">
        <f>'01-Mapa de riesgo-UO'!AW19</f>
        <v>REDUCIR</v>
      </c>
      <c r="K18" s="240"/>
      <c r="L18" s="239"/>
      <c r="M18" s="239"/>
      <c r="N18" s="239"/>
      <c r="O18" s="239"/>
      <c r="P18" s="239"/>
      <c r="Q18" s="239"/>
      <c r="R18" s="239"/>
      <c r="S18" s="287"/>
    </row>
    <row r="19" spans="1:19" s="159" customFormat="1" ht="62.45" customHeight="1" x14ac:dyDescent="0.2">
      <c r="A19" s="288">
        <v>4</v>
      </c>
      <c r="B19" s="240" t="str">
        <f>'01-Mapa de riesgo-UO'!D20</f>
        <v>ADMINISTRACIÓN_INSTITUCIONAL</v>
      </c>
      <c r="C19" s="240" t="str">
        <f>+'01-Mapa de riesgo-UO'!F20</f>
        <v>NO</v>
      </c>
      <c r="D19" s="290" t="str">
        <f>'01-Mapa de riesgo-UO'!J20</f>
        <v>Información</v>
      </c>
      <c r="E19" s="290" t="str">
        <f>'01-Mapa de riesgo-UO'!K20</f>
        <v>Probabilidad de pérdida de información física y magnética debido a la falta de una política de respaldo en la Universidad, lo que podría ocasionar reprocesos al momento de necesitar su disponibilidad</v>
      </c>
      <c r="F19" s="290" t="str">
        <f>'01-Mapa de riesgo-UO'!L20</f>
        <v>La oficina de planeación maneja un alto volumen de información debido a los múltiples contratos, planos, entre otros activos de información que allí se generan por lo tanto se requiere de un control de una gestión y control de estos archivos.</v>
      </c>
      <c r="G19" s="125" t="str">
        <f>'01-Mapa de riesgo-UO'!I20</f>
        <v>Daños o pérdida de información en servidores o equipos de computo.</v>
      </c>
      <c r="H19" s="290" t="str">
        <f>'01-Mapa de riesgo-UO'!M20</f>
        <v>Multas o sanciones por los entes de control por las demoras en reportes de información. Pérdida de estudios o trabajos ya realizados.</v>
      </c>
      <c r="I19" s="292" t="str">
        <f>'01-Mapa de riesgo-UO'!AT20</f>
        <v>MODERADO</v>
      </c>
      <c r="J19" s="135" t="str">
        <f>'01-Mapa de riesgo-UO'!AW20</f>
        <v>REDUCIR</v>
      </c>
      <c r="K19" s="240" t="str">
        <f t="shared" si="1"/>
        <v>Si el proceso lo requiere</v>
      </c>
      <c r="L19" s="239"/>
      <c r="M19" s="239"/>
      <c r="N19" s="239"/>
      <c r="O19" s="239"/>
      <c r="P19" s="239"/>
      <c r="Q19" s="239"/>
      <c r="R19" s="239"/>
      <c r="S19" s="287"/>
    </row>
    <row r="20" spans="1:19" ht="62.45" customHeight="1" x14ac:dyDescent="0.2">
      <c r="A20" s="288"/>
      <c r="B20" s="240"/>
      <c r="C20" s="240"/>
      <c r="D20" s="290"/>
      <c r="E20" s="290"/>
      <c r="F20" s="290"/>
      <c r="G20" s="125" t="str">
        <f>'01-Mapa de riesgo-UO'!I21</f>
        <v>Pérdida de información por rotación de personal</v>
      </c>
      <c r="H20" s="290"/>
      <c r="I20" s="292"/>
      <c r="J20" s="135">
        <f>'01-Mapa de riesgo-UO'!AW21</f>
        <v>0</v>
      </c>
      <c r="K20" s="240"/>
      <c r="L20" s="239"/>
      <c r="M20" s="239"/>
      <c r="N20" s="239"/>
      <c r="O20" s="239"/>
      <c r="P20" s="239"/>
      <c r="Q20" s="239"/>
      <c r="R20" s="239"/>
      <c r="S20" s="287"/>
    </row>
    <row r="21" spans="1:19" ht="62.45" customHeight="1" x14ac:dyDescent="0.2">
      <c r="A21" s="288"/>
      <c r="B21" s="240"/>
      <c r="C21" s="240"/>
      <c r="D21" s="290"/>
      <c r="E21" s="290"/>
      <c r="F21" s="290"/>
      <c r="G21" s="125">
        <f>'01-Mapa de riesgo-UO'!I22</f>
        <v>0</v>
      </c>
      <c r="H21" s="290"/>
      <c r="I21" s="292"/>
      <c r="J21" s="135">
        <f>'01-Mapa de riesgo-UO'!AW22</f>
        <v>0</v>
      </c>
      <c r="K21" s="240"/>
      <c r="L21" s="239"/>
      <c r="M21" s="239"/>
      <c r="N21" s="239"/>
      <c r="O21" s="239"/>
      <c r="P21" s="239"/>
      <c r="Q21" s="239"/>
      <c r="R21" s="239"/>
      <c r="S21" s="287"/>
    </row>
    <row r="22" spans="1:19" ht="62.45" customHeight="1" x14ac:dyDescent="0.2">
      <c r="A22" s="288">
        <v>5</v>
      </c>
      <c r="B22" s="240" t="str">
        <f>'01-Mapa de riesgo-UO'!D23</f>
        <v>ASEGURAMIENTO_DE_LA_CALIDAD_INSTITUCIONAL</v>
      </c>
      <c r="C22" s="240" t="str">
        <f>+'01-Mapa de riesgo-UO'!F23</f>
        <v>NO</v>
      </c>
      <c r="D22" s="290" t="str">
        <f>'01-Mapa de riesgo-UO'!J23</f>
        <v>Estratégico</v>
      </c>
      <c r="E22" s="290" t="str">
        <f>'01-Mapa de riesgo-UO'!K23</f>
        <v>Perdida de la acreditación por parte de las entidades certificadoras.</v>
      </c>
      <c r="F22" s="290" t="str">
        <f>'01-Mapa de riesgo-UO'!L23</f>
        <v>Riesgo por la perdida del reconocimiento como institución de alta calidad ante organismos acreditadores</v>
      </c>
      <c r="G22" s="125" t="str">
        <f>'01-Mapa de riesgo-UO'!I23</f>
        <v>Incumplimiento de las metas del plan de mejora por el bajo nivel de ejecución de las acciones establecidas.</v>
      </c>
      <c r="H22" s="290" t="str">
        <f>'01-Mapa de riesgo-UO'!M23</f>
        <v>Afectación del reconocimiento y la visibilidad de la institución a nivel nacional e internacional
Pérdida de oportunidades en el contexto a nivel departamental, regional, nacional e internacional
Pérdida de la imagen institucional</v>
      </c>
      <c r="I22" s="292" t="str">
        <f>'01-Mapa de riesgo-UO'!AT23</f>
        <v>LEVE</v>
      </c>
      <c r="J22" s="135" t="str">
        <f>'01-Mapa de riesgo-UO'!AW23</f>
        <v>ASUMIR</v>
      </c>
      <c r="K22" s="240" t="str">
        <f t="shared" si="1"/>
        <v>NO</v>
      </c>
      <c r="L22" s="239"/>
      <c r="M22" s="239"/>
      <c r="N22" s="239"/>
      <c r="O22" s="239"/>
      <c r="P22" s="239"/>
      <c r="Q22" s="239"/>
      <c r="R22" s="239"/>
      <c r="S22" s="287"/>
    </row>
    <row r="23" spans="1:19" ht="62.45" customHeight="1" x14ac:dyDescent="0.2">
      <c r="A23" s="288"/>
      <c r="B23" s="240"/>
      <c r="C23" s="240"/>
      <c r="D23" s="290"/>
      <c r="E23" s="290"/>
      <c r="F23" s="290"/>
      <c r="G23" s="125">
        <f>'01-Mapa de riesgo-UO'!I24</f>
        <v>0</v>
      </c>
      <c r="H23" s="290"/>
      <c r="I23" s="292"/>
      <c r="J23" s="135">
        <f>'01-Mapa de riesgo-UO'!AW24</f>
        <v>0</v>
      </c>
      <c r="K23" s="240"/>
      <c r="L23" s="239"/>
      <c r="M23" s="239"/>
      <c r="N23" s="239"/>
      <c r="O23" s="239"/>
      <c r="P23" s="239"/>
      <c r="Q23" s="239"/>
      <c r="R23" s="239"/>
      <c r="S23" s="287"/>
    </row>
    <row r="24" spans="1:19" ht="62.45" customHeight="1" x14ac:dyDescent="0.2">
      <c r="A24" s="288"/>
      <c r="B24" s="240"/>
      <c r="C24" s="240"/>
      <c r="D24" s="290"/>
      <c r="E24" s="290"/>
      <c r="F24" s="290"/>
      <c r="G24" s="125">
        <f>'01-Mapa de riesgo-UO'!I25</f>
        <v>0</v>
      </c>
      <c r="H24" s="290"/>
      <c r="I24" s="292"/>
      <c r="J24" s="135">
        <f>'01-Mapa de riesgo-UO'!AW25</f>
        <v>0</v>
      </c>
      <c r="K24" s="240"/>
      <c r="L24" s="239"/>
      <c r="M24" s="239"/>
      <c r="N24" s="239"/>
      <c r="O24" s="239"/>
      <c r="P24" s="239"/>
      <c r="Q24" s="239"/>
      <c r="R24" s="239"/>
      <c r="S24" s="287"/>
    </row>
    <row r="25" spans="1:19" ht="62.45" customHeight="1" x14ac:dyDescent="0.2">
      <c r="A25" s="288">
        <v>6</v>
      </c>
      <c r="B25" s="240" t="str">
        <f>'01-Mapa de riesgo-UO'!D26</f>
        <v>ADMINISTRACIÓN_INSTITUCIONAL</v>
      </c>
      <c r="C25" s="240" t="str">
        <f>+'01-Mapa de riesgo-UO'!F26</f>
        <v>NO</v>
      </c>
      <c r="D25" s="290" t="str">
        <f>'01-Mapa de riesgo-UO'!J26</f>
        <v>Estratégico</v>
      </c>
      <c r="E25" s="290" t="str">
        <f>'01-Mapa de riesgo-UO'!K26</f>
        <v xml:space="preserve">Desarticulación 
de los lineamientos del Plan Maestro de la Planta Físca con las apuestas del Plan de Desarrollo Institucional  </v>
      </c>
      <c r="F25" s="290" t="str">
        <f>'01-Mapa de riesgo-UO'!L26</f>
        <v>Obras y diseños  a llevar a cabo por parte de la institución deben estar alineadas  con el Plan maestro GEC y las  apuestas del PDI</v>
      </c>
      <c r="G25" s="125" t="str">
        <f>'01-Mapa de riesgo-UO'!I26</f>
        <v>Debilidad en la trazabilidad y verificación de la alinación de los proyectos de infraestructura con el PDI y su registro en los estudios previos durante la fase precontractual</v>
      </c>
      <c r="H25" s="290" t="str">
        <f>'01-Mapa de riesgo-UO'!M26</f>
        <v>Priorización inadcuada los proyectos acordes a la necesidades de la institución
Hallazgos por parte de los entes de control</v>
      </c>
      <c r="I25" s="292" t="str">
        <f>'01-Mapa de riesgo-UO'!AT26</f>
        <v>MODERADO</v>
      </c>
      <c r="J25" s="135" t="str">
        <f>'01-Mapa de riesgo-UO'!AW26</f>
        <v>REDUCIR</v>
      </c>
      <c r="K25" s="240" t="str">
        <f t="shared" ref="K25" si="2">IF(I25="GRAVE","Debe formularse",IF(I25="MODERADO", "Si el proceso lo requiere","NO"))</f>
        <v>Si el proceso lo requiere</v>
      </c>
      <c r="L25" s="239"/>
      <c r="M25" s="239"/>
      <c r="N25" s="239"/>
      <c r="O25" s="239"/>
      <c r="P25" s="239"/>
      <c r="Q25" s="239"/>
      <c r="R25" s="239"/>
      <c r="S25" s="287"/>
    </row>
    <row r="26" spans="1:19" ht="62.45" customHeight="1" x14ac:dyDescent="0.2">
      <c r="A26" s="288"/>
      <c r="B26" s="240"/>
      <c r="C26" s="240"/>
      <c r="D26" s="290"/>
      <c r="E26" s="290"/>
      <c r="F26" s="290"/>
      <c r="G26" s="125" t="str">
        <f>'01-Mapa de riesgo-UO'!I27</f>
        <v>Desconocimiento de los colaboradores por proyecto del plan maestro de campus y el PDI</v>
      </c>
      <c r="H26" s="290"/>
      <c r="I26" s="292"/>
      <c r="J26" s="135" t="str">
        <f>'01-Mapa de riesgo-UO'!AW27</f>
        <v>REDUCIR</v>
      </c>
      <c r="K26" s="240"/>
      <c r="L26" s="239"/>
      <c r="M26" s="239"/>
      <c r="N26" s="239"/>
      <c r="O26" s="239"/>
      <c r="P26" s="239"/>
      <c r="Q26" s="239"/>
      <c r="R26" s="239"/>
      <c r="S26" s="287"/>
    </row>
    <row r="27" spans="1:19" ht="62.45" customHeight="1" x14ac:dyDescent="0.2">
      <c r="A27" s="288"/>
      <c r="B27" s="240"/>
      <c r="C27" s="240"/>
      <c r="D27" s="290"/>
      <c r="E27" s="290"/>
      <c r="F27" s="290"/>
      <c r="G27" s="125">
        <f>'01-Mapa de riesgo-UO'!I28</f>
        <v>0</v>
      </c>
      <c r="H27" s="290"/>
      <c r="I27" s="292"/>
      <c r="J27" s="135" t="str">
        <f>'01-Mapa de riesgo-UO'!AW28</f>
        <v>REDUCIR</v>
      </c>
      <c r="K27" s="240"/>
      <c r="L27" s="239"/>
      <c r="M27" s="239"/>
      <c r="N27" s="239"/>
      <c r="O27" s="239"/>
      <c r="P27" s="239"/>
      <c r="Q27" s="239"/>
      <c r="R27" s="239"/>
      <c r="S27" s="287"/>
    </row>
    <row r="28" spans="1:19" ht="62.45" customHeight="1" x14ac:dyDescent="0.2">
      <c r="A28" s="288">
        <v>7</v>
      </c>
      <c r="B28" s="240" t="str">
        <f>'01-Mapa de riesgo-UO'!D29</f>
        <v>ADMINISTRACIÓN_INSTITUCIONAL</v>
      </c>
      <c r="C28" s="240" t="str">
        <f>+'01-Mapa de riesgo-UO'!F29</f>
        <v>NO</v>
      </c>
      <c r="D28" s="290" t="str">
        <f>'01-Mapa de riesgo-UO'!J29</f>
        <v>Cumplimiento</v>
      </c>
      <c r="E28" s="290" t="str">
        <f>'01-Mapa de riesgo-UO'!K29</f>
        <v>Inadecuada planeación de la infraestructura física</v>
      </c>
      <c r="F28" s="290" t="str">
        <f>'01-Mapa de riesgo-UO'!L29</f>
        <v xml:space="preserve">Espacio fisico que no responde a las necesidades que originaron el proyecto y/o adecuación con  incumplimiento de normatividad. </v>
      </c>
      <c r="G28" s="125" t="str">
        <f>'01-Mapa de riesgo-UO'!I29</f>
        <v xml:space="preserve">Cambio de diseño por peticion del usuario durante ejecucion de las obras </v>
      </c>
      <c r="H28" s="290" t="str">
        <f>'01-Mapa de riesgo-UO'!M29</f>
        <v>*insatisfaccion del usuario. 
*Imposibilidad de prestacion del servicio. 
*Incremento de costos de construcción. 
*Riesgo juridico con contratistas.  
*Mayores costos de mantenimiento.</v>
      </c>
      <c r="I28" s="292" t="str">
        <f>'01-Mapa de riesgo-UO'!AT29</f>
        <v>LEVE</v>
      </c>
      <c r="J28" s="135" t="str">
        <f>'01-Mapa de riesgo-UO'!AW29</f>
        <v>ASUMIR</v>
      </c>
      <c r="K28" s="240" t="str">
        <f t="shared" ref="K28" si="3">IF(I28="GRAVE","Debe formularse",IF(I28="MODERADO", "Si el proceso lo requiere","NO"))</f>
        <v>NO</v>
      </c>
      <c r="L28" s="239"/>
      <c r="M28" s="239"/>
      <c r="N28" s="239"/>
      <c r="O28" s="239"/>
      <c r="P28" s="239"/>
      <c r="Q28" s="239"/>
      <c r="R28" s="239"/>
      <c r="S28" s="287"/>
    </row>
    <row r="29" spans="1:19" ht="62.45" customHeight="1" x14ac:dyDescent="0.2">
      <c r="A29" s="288"/>
      <c r="B29" s="240"/>
      <c r="C29" s="240"/>
      <c r="D29" s="290"/>
      <c r="E29" s="290"/>
      <c r="F29" s="290"/>
      <c r="G29" s="125" t="str">
        <f>'01-Mapa de riesgo-UO'!I30</f>
        <v xml:space="preserve">Falta de planeacion del proyecto </v>
      </c>
      <c r="H29" s="290"/>
      <c r="I29" s="292"/>
      <c r="J29" s="135">
        <f>'01-Mapa de riesgo-UO'!AW30</f>
        <v>0</v>
      </c>
      <c r="K29" s="240"/>
      <c r="L29" s="239"/>
      <c r="M29" s="239"/>
      <c r="N29" s="239"/>
      <c r="O29" s="239"/>
      <c r="P29" s="239"/>
      <c r="Q29" s="239"/>
      <c r="R29" s="239"/>
      <c r="S29" s="287"/>
    </row>
    <row r="30" spans="1:19" ht="62.45" customHeight="1" x14ac:dyDescent="0.2">
      <c r="A30" s="288"/>
      <c r="B30" s="240"/>
      <c r="C30" s="240"/>
      <c r="D30" s="290"/>
      <c r="E30" s="290"/>
      <c r="F30" s="290"/>
      <c r="G30" s="125" t="str">
        <f>'01-Mapa de riesgo-UO'!I31</f>
        <v>Cambio y actualizacion de normativas de construccion.</v>
      </c>
      <c r="H30" s="290"/>
      <c r="I30" s="292"/>
      <c r="J30" s="135">
        <f>'01-Mapa de riesgo-UO'!AW31</f>
        <v>0</v>
      </c>
      <c r="K30" s="240"/>
      <c r="L30" s="239"/>
      <c r="M30" s="239"/>
      <c r="N30" s="239"/>
      <c r="O30" s="239"/>
      <c r="P30" s="239"/>
      <c r="Q30" s="239"/>
      <c r="R30" s="239"/>
      <c r="S30" s="287"/>
    </row>
    <row r="31" spans="1:19" ht="62.45" customHeight="1" x14ac:dyDescent="0.2">
      <c r="A31" s="288">
        <v>8</v>
      </c>
      <c r="B31" s="240" t="str">
        <f>'01-Mapa de riesgo-UO'!D32</f>
        <v>GESTIÓN_DEL_CONTEXTO_Y_VISIBILIDAD_NACIONAL_E_INTERNACIONAL</v>
      </c>
      <c r="C31" s="240" t="str">
        <f>+'01-Mapa de riesgo-UO'!F32</f>
        <v>SI</v>
      </c>
      <c r="D31" s="290" t="str">
        <f>'01-Mapa de riesgo-UO'!J32</f>
        <v>Estratégico</v>
      </c>
      <c r="E31" s="290" t="str">
        <f>'01-Mapa de riesgo-UO'!K32</f>
        <v>Limitada contribución de la universidad al análisis y la búsqueda de soluciones a los problemas de la sociedad</v>
      </c>
      <c r="F31" s="290" t="str">
        <f>'01-Mapa de riesgo-UO'!L32</f>
        <v>Desarrollo de la universidad descontextualizada de la realidad regional, nacional e internacional.</v>
      </c>
      <c r="G31" s="125" t="str">
        <f>'01-Mapa de riesgo-UO'!I32</f>
        <v>Bajo nivel de articulación entre los diferentes actores institucionales.</v>
      </c>
      <c r="H31" s="290" t="str">
        <f>'01-Mapa de riesgo-UO'!M32</f>
        <v xml:space="preserve">*Baja incidencia en el medio.
*Desaprovechamiento de oportunidades de gestión de recursos.
*Pérdida de crédibilidad institucional.
*Comunidad Universitaria y egresados que no puede acceder a oportunidades académicas, de investigación y/o laborales.
</v>
      </c>
      <c r="I31" s="292" t="str">
        <f>'01-Mapa de riesgo-UO'!AT32</f>
        <v>MODERADO</v>
      </c>
      <c r="J31" s="135" t="str">
        <f>'01-Mapa de riesgo-UO'!AW32</f>
        <v>REDUCIR</v>
      </c>
      <c r="K31" s="240" t="str">
        <f t="shared" ref="K31" si="4">IF(I31="GRAVE","Debe formularse",IF(I31="MODERADO", "Si el proceso lo requiere","NO"))</f>
        <v>Si el proceso lo requiere</v>
      </c>
      <c r="L31" s="239"/>
      <c r="M31" s="239"/>
      <c r="N31" s="239"/>
      <c r="O31" s="239"/>
      <c r="P31" s="239"/>
      <c r="Q31" s="239"/>
      <c r="R31" s="239"/>
      <c r="S31" s="287"/>
    </row>
    <row r="32" spans="1:19" ht="62.45" customHeight="1" x14ac:dyDescent="0.2">
      <c r="A32" s="288"/>
      <c r="B32" s="240"/>
      <c r="C32" s="240"/>
      <c r="D32" s="290"/>
      <c r="E32" s="290"/>
      <c r="F32" s="290"/>
      <c r="G32" s="125" t="str">
        <f>'01-Mapa de riesgo-UO'!I33</f>
        <v>Ausencia de liderazgo transformacional y de conocimiento frente a la dinámica institucional, regional, nacional e internacional.</v>
      </c>
      <c r="H32" s="290"/>
      <c r="I32" s="292"/>
      <c r="J32" s="135">
        <f>'01-Mapa de riesgo-UO'!AW33</f>
        <v>0</v>
      </c>
      <c r="K32" s="240"/>
      <c r="L32" s="239"/>
      <c r="M32" s="239"/>
      <c r="N32" s="239"/>
      <c r="O32" s="239"/>
      <c r="P32" s="239"/>
      <c r="Q32" s="239"/>
      <c r="R32" s="239"/>
      <c r="S32" s="287"/>
    </row>
    <row r="33" spans="1:19" ht="62.45" customHeight="1" x14ac:dyDescent="0.2">
      <c r="A33" s="288"/>
      <c r="B33" s="240"/>
      <c r="C33" s="240"/>
      <c r="D33" s="290"/>
      <c r="E33" s="290"/>
      <c r="F33" s="290"/>
      <c r="G33" s="125" t="str">
        <f>'01-Mapa de riesgo-UO'!I34</f>
        <v>Escasa retroalimentación efectiva entre la universidad y el medio.</v>
      </c>
      <c r="H33" s="290"/>
      <c r="I33" s="292"/>
      <c r="J33" s="135">
        <f>'01-Mapa de riesgo-UO'!AW34</f>
        <v>0</v>
      </c>
      <c r="K33" s="240"/>
      <c r="L33" s="239"/>
      <c r="M33" s="239"/>
      <c r="N33" s="239"/>
      <c r="O33" s="239"/>
      <c r="P33" s="239"/>
      <c r="Q33" s="239"/>
      <c r="R33" s="239"/>
      <c r="S33" s="287"/>
    </row>
    <row r="34" spans="1:19" ht="62.45" customHeight="1" x14ac:dyDescent="0.2">
      <c r="A34" s="288">
        <v>9</v>
      </c>
      <c r="B34" s="240">
        <f>'01-Mapa de riesgo-UO'!D35</f>
        <v>0</v>
      </c>
      <c r="C34" s="240">
        <f>+'01-Mapa de riesgo-UO'!F35</f>
        <v>0</v>
      </c>
      <c r="D34" s="290">
        <f>'01-Mapa de riesgo-UO'!J35</f>
        <v>0</v>
      </c>
      <c r="E34" s="290">
        <f>'01-Mapa de riesgo-UO'!K35</f>
        <v>0</v>
      </c>
      <c r="F34" s="290">
        <f>'01-Mapa de riesgo-UO'!L35</f>
        <v>0</v>
      </c>
      <c r="G34" s="125">
        <f>'01-Mapa de riesgo-UO'!I35</f>
        <v>0</v>
      </c>
      <c r="H34" s="290">
        <f>'01-Mapa de riesgo-UO'!M35</f>
        <v>0</v>
      </c>
      <c r="I34" s="292" t="str">
        <f>'01-Mapa de riesgo-UO'!AT35</f>
        <v>LEVE</v>
      </c>
      <c r="J34" s="135">
        <f>'01-Mapa de riesgo-UO'!AW35</f>
        <v>0</v>
      </c>
      <c r="K34" s="240" t="str">
        <f t="shared" ref="K34" si="5">IF(I34="GRAVE","Debe formularse",IF(I34="MODERADO", "Si el proceso lo requiere","NO"))</f>
        <v>NO</v>
      </c>
      <c r="L34" s="239"/>
      <c r="M34" s="239"/>
      <c r="N34" s="239"/>
      <c r="O34" s="239"/>
      <c r="P34" s="239"/>
      <c r="Q34" s="239"/>
      <c r="R34" s="239"/>
      <c r="S34" s="287"/>
    </row>
    <row r="35" spans="1:19" ht="62.45" customHeight="1" x14ac:dyDescent="0.2">
      <c r="A35" s="288"/>
      <c r="B35" s="240"/>
      <c r="C35" s="240"/>
      <c r="D35" s="290"/>
      <c r="E35" s="290"/>
      <c r="F35" s="290"/>
      <c r="G35" s="125">
        <f>'01-Mapa de riesgo-UO'!I36</f>
        <v>0</v>
      </c>
      <c r="H35" s="290"/>
      <c r="I35" s="292"/>
      <c r="J35" s="135">
        <f>'01-Mapa de riesgo-UO'!AW36</f>
        <v>0</v>
      </c>
      <c r="K35" s="240"/>
      <c r="L35" s="239"/>
      <c r="M35" s="239"/>
      <c r="N35" s="239"/>
      <c r="O35" s="239"/>
      <c r="P35" s="239"/>
      <c r="Q35" s="239"/>
      <c r="R35" s="239"/>
      <c r="S35" s="287"/>
    </row>
    <row r="36" spans="1:19" ht="62.45" customHeight="1" x14ac:dyDescent="0.2">
      <c r="A36" s="288"/>
      <c r="B36" s="240"/>
      <c r="C36" s="240"/>
      <c r="D36" s="290"/>
      <c r="E36" s="290"/>
      <c r="F36" s="290"/>
      <c r="G36" s="125">
        <f>'01-Mapa de riesgo-UO'!I37</f>
        <v>0</v>
      </c>
      <c r="H36" s="290"/>
      <c r="I36" s="292"/>
      <c r="J36" s="135">
        <f>'01-Mapa de riesgo-UO'!AW37</f>
        <v>0</v>
      </c>
      <c r="K36" s="240"/>
      <c r="L36" s="239"/>
      <c r="M36" s="239"/>
      <c r="N36" s="239"/>
      <c r="O36" s="239"/>
      <c r="P36" s="239"/>
      <c r="Q36" s="239"/>
      <c r="R36" s="239"/>
      <c r="S36" s="287"/>
    </row>
    <row r="37" spans="1:19" ht="62.45" customHeight="1" x14ac:dyDescent="0.2">
      <c r="A37" s="288">
        <v>10</v>
      </c>
      <c r="B37" s="240">
        <f>'01-Mapa de riesgo-UO'!D38</f>
        <v>0</v>
      </c>
      <c r="C37" s="240">
        <f>+'01-Mapa de riesgo-UO'!F38</f>
        <v>0</v>
      </c>
      <c r="D37" s="290">
        <f>'01-Mapa de riesgo-UO'!J38</f>
        <v>0</v>
      </c>
      <c r="E37" s="290">
        <f>'01-Mapa de riesgo-UO'!K38</f>
        <v>0</v>
      </c>
      <c r="F37" s="290">
        <f>'01-Mapa de riesgo-UO'!L38</f>
        <v>0</v>
      </c>
      <c r="G37" s="125">
        <f>'01-Mapa de riesgo-UO'!I38</f>
        <v>0</v>
      </c>
      <c r="H37" s="290">
        <f>'01-Mapa de riesgo-UO'!M38</f>
        <v>0</v>
      </c>
      <c r="I37" s="292" t="str">
        <f>'01-Mapa de riesgo-UO'!AT38</f>
        <v>LEVE</v>
      </c>
      <c r="J37" s="135">
        <f>'01-Mapa de riesgo-UO'!AW38</f>
        <v>0</v>
      </c>
      <c r="K37" s="240" t="str">
        <f t="shared" ref="K37" si="6">IF(I37="GRAVE","Debe formularse",IF(I37="MODERADO", "Si el proceso lo requiere","NO"))</f>
        <v>NO</v>
      </c>
      <c r="L37" s="239"/>
      <c r="M37" s="239"/>
      <c r="N37" s="239"/>
      <c r="O37" s="239"/>
      <c r="P37" s="239"/>
      <c r="Q37" s="239"/>
      <c r="R37" s="239"/>
      <c r="S37" s="287"/>
    </row>
    <row r="38" spans="1:19" ht="62.45" customHeight="1" x14ac:dyDescent="0.2">
      <c r="A38" s="288"/>
      <c r="B38" s="240"/>
      <c r="C38" s="240"/>
      <c r="D38" s="290"/>
      <c r="E38" s="290"/>
      <c r="F38" s="290"/>
      <c r="G38" s="125">
        <f>'01-Mapa de riesgo-UO'!I39</f>
        <v>0</v>
      </c>
      <c r="H38" s="290"/>
      <c r="I38" s="292"/>
      <c r="J38" s="135">
        <f>'01-Mapa de riesgo-UO'!AW39</f>
        <v>0</v>
      </c>
      <c r="K38" s="240"/>
      <c r="L38" s="239"/>
      <c r="M38" s="239"/>
      <c r="N38" s="239"/>
      <c r="O38" s="239"/>
      <c r="P38" s="239"/>
      <c r="Q38" s="239"/>
      <c r="R38" s="239"/>
      <c r="S38" s="287"/>
    </row>
    <row r="39" spans="1:19" ht="62.45" customHeight="1" x14ac:dyDescent="0.2">
      <c r="A39" s="288"/>
      <c r="B39" s="240"/>
      <c r="C39" s="240"/>
      <c r="D39" s="290"/>
      <c r="E39" s="290"/>
      <c r="F39" s="290"/>
      <c r="G39" s="125">
        <f>'01-Mapa de riesgo-UO'!I40</f>
        <v>0</v>
      </c>
      <c r="H39" s="290"/>
      <c r="I39" s="292"/>
      <c r="J39" s="135">
        <f>'01-Mapa de riesgo-UO'!AW40</f>
        <v>0</v>
      </c>
      <c r="K39" s="240"/>
      <c r="L39" s="239"/>
      <c r="M39" s="239"/>
      <c r="N39" s="239"/>
      <c r="O39" s="239"/>
      <c r="P39" s="239"/>
      <c r="Q39" s="239"/>
      <c r="R39" s="239"/>
      <c r="S39" s="287"/>
    </row>
    <row r="40" spans="1:19" ht="62.45" customHeight="1" x14ac:dyDescent="0.2">
      <c r="A40" s="288">
        <v>11</v>
      </c>
      <c r="B40" s="240">
        <f>'01-Mapa de riesgo-UO'!D41</f>
        <v>0</v>
      </c>
      <c r="C40" s="240">
        <f>+'01-Mapa de riesgo-UO'!F41</f>
        <v>0</v>
      </c>
      <c r="D40" s="290">
        <f>'01-Mapa de riesgo-UO'!J41</f>
        <v>0</v>
      </c>
      <c r="E40" s="290">
        <f>'01-Mapa de riesgo-UO'!K41</f>
        <v>0</v>
      </c>
      <c r="F40" s="290">
        <f>'01-Mapa de riesgo-UO'!L41</f>
        <v>0</v>
      </c>
      <c r="G40" s="125">
        <f>'01-Mapa de riesgo-UO'!I41</f>
        <v>0</v>
      </c>
      <c r="H40" s="290">
        <f>'01-Mapa de riesgo-UO'!M41</f>
        <v>0</v>
      </c>
      <c r="I40" s="292" t="str">
        <f>'01-Mapa de riesgo-UO'!AT41</f>
        <v>LEVE</v>
      </c>
      <c r="J40" s="135">
        <f>'01-Mapa de riesgo-UO'!AW41</f>
        <v>0</v>
      </c>
      <c r="K40" s="240" t="str">
        <f t="shared" ref="K40" si="7">IF(I40="GRAVE","Debe formularse",IF(I40="MODERADO", "Si el proceso lo requiere","NO"))</f>
        <v>NO</v>
      </c>
      <c r="L40" s="239"/>
      <c r="M40" s="239"/>
      <c r="N40" s="239"/>
      <c r="O40" s="239"/>
      <c r="P40" s="239"/>
      <c r="Q40" s="239"/>
      <c r="R40" s="239"/>
      <c r="S40" s="287"/>
    </row>
    <row r="41" spans="1:19" ht="62.45" customHeight="1" x14ac:dyDescent="0.2">
      <c r="A41" s="288"/>
      <c r="B41" s="240"/>
      <c r="C41" s="240"/>
      <c r="D41" s="290"/>
      <c r="E41" s="290"/>
      <c r="F41" s="290"/>
      <c r="G41" s="125">
        <f>'01-Mapa de riesgo-UO'!I42</f>
        <v>0</v>
      </c>
      <c r="H41" s="290"/>
      <c r="I41" s="292"/>
      <c r="J41" s="135">
        <f>'01-Mapa de riesgo-UO'!AW42</f>
        <v>0</v>
      </c>
      <c r="K41" s="240"/>
      <c r="L41" s="239"/>
      <c r="M41" s="239"/>
      <c r="N41" s="239"/>
      <c r="O41" s="239"/>
      <c r="P41" s="239"/>
      <c r="Q41" s="239"/>
      <c r="R41" s="239"/>
      <c r="S41" s="287"/>
    </row>
    <row r="42" spans="1:19" ht="62.45" customHeight="1" x14ac:dyDescent="0.2">
      <c r="A42" s="288"/>
      <c r="B42" s="240"/>
      <c r="C42" s="240"/>
      <c r="D42" s="290"/>
      <c r="E42" s="290"/>
      <c r="F42" s="290"/>
      <c r="G42" s="125">
        <f>'01-Mapa de riesgo-UO'!I43</f>
        <v>0</v>
      </c>
      <c r="H42" s="290"/>
      <c r="I42" s="292"/>
      <c r="J42" s="135">
        <f>'01-Mapa de riesgo-UO'!AW43</f>
        <v>0</v>
      </c>
      <c r="K42" s="240"/>
      <c r="L42" s="239"/>
      <c r="M42" s="239"/>
      <c r="N42" s="239"/>
      <c r="O42" s="239"/>
      <c r="P42" s="239"/>
      <c r="Q42" s="239"/>
      <c r="R42" s="239"/>
      <c r="S42" s="287"/>
    </row>
    <row r="43" spans="1:19" ht="62.45" customHeight="1" x14ac:dyDescent="0.2">
      <c r="A43" s="288">
        <v>12</v>
      </c>
      <c r="B43" s="240">
        <f>'01-Mapa de riesgo-UO'!D44</f>
        <v>0</v>
      </c>
      <c r="C43" s="240">
        <f>+'01-Mapa de riesgo-UO'!F44</f>
        <v>0</v>
      </c>
      <c r="D43" s="290">
        <f>'01-Mapa de riesgo-UO'!J44</f>
        <v>0</v>
      </c>
      <c r="E43" s="290">
        <f>'01-Mapa de riesgo-UO'!K44</f>
        <v>0</v>
      </c>
      <c r="F43" s="290">
        <f>'01-Mapa de riesgo-UO'!L44</f>
        <v>0</v>
      </c>
      <c r="G43" s="125">
        <f>'01-Mapa de riesgo-UO'!I44</f>
        <v>0</v>
      </c>
      <c r="H43" s="290">
        <f>'01-Mapa de riesgo-UO'!M44</f>
        <v>0</v>
      </c>
      <c r="I43" s="292" t="str">
        <f>'01-Mapa de riesgo-UO'!AT44</f>
        <v>LEVE</v>
      </c>
      <c r="J43" s="135">
        <f>'01-Mapa de riesgo-UO'!AW44</f>
        <v>0</v>
      </c>
      <c r="K43" s="240" t="str">
        <f t="shared" ref="K43" si="8">IF(I43="GRAVE","Debe formularse",IF(I43="MODERADO", "Si el proceso lo requiere","NO"))</f>
        <v>NO</v>
      </c>
      <c r="L43" s="239"/>
      <c r="M43" s="239"/>
      <c r="N43" s="239"/>
      <c r="O43" s="239"/>
      <c r="P43" s="239"/>
      <c r="Q43" s="239"/>
      <c r="R43" s="239"/>
      <c r="S43" s="287"/>
    </row>
    <row r="44" spans="1:19" ht="62.45" customHeight="1" x14ac:dyDescent="0.2">
      <c r="A44" s="288"/>
      <c r="B44" s="240"/>
      <c r="C44" s="240"/>
      <c r="D44" s="290"/>
      <c r="E44" s="290"/>
      <c r="F44" s="290"/>
      <c r="G44" s="125">
        <f>'01-Mapa de riesgo-UO'!I45</f>
        <v>0</v>
      </c>
      <c r="H44" s="290"/>
      <c r="I44" s="292"/>
      <c r="J44" s="135">
        <f>'01-Mapa de riesgo-UO'!AW45</f>
        <v>0</v>
      </c>
      <c r="K44" s="240"/>
      <c r="L44" s="239"/>
      <c r="M44" s="239"/>
      <c r="N44" s="239"/>
      <c r="O44" s="239"/>
      <c r="P44" s="239"/>
      <c r="Q44" s="239"/>
      <c r="R44" s="239"/>
      <c r="S44" s="287"/>
    </row>
    <row r="45" spans="1:19" ht="62.45" customHeight="1" x14ac:dyDescent="0.2">
      <c r="A45" s="288"/>
      <c r="B45" s="240"/>
      <c r="C45" s="240"/>
      <c r="D45" s="290"/>
      <c r="E45" s="290"/>
      <c r="F45" s="290"/>
      <c r="G45" s="125">
        <f>'01-Mapa de riesgo-UO'!I46</f>
        <v>0</v>
      </c>
      <c r="H45" s="290"/>
      <c r="I45" s="292"/>
      <c r="J45" s="135">
        <f>'01-Mapa de riesgo-UO'!AW46</f>
        <v>0</v>
      </c>
      <c r="K45" s="240"/>
      <c r="L45" s="239"/>
      <c r="M45" s="239"/>
      <c r="N45" s="239"/>
      <c r="O45" s="239"/>
      <c r="P45" s="239"/>
      <c r="Q45" s="239"/>
      <c r="R45" s="239"/>
      <c r="S45" s="287"/>
    </row>
    <row r="46" spans="1:19" ht="62.45" customHeight="1" x14ac:dyDescent="0.2">
      <c r="A46" s="288">
        <v>13</v>
      </c>
      <c r="B46" s="240">
        <f>'01-Mapa de riesgo-UO'!D47</f>
        <v>0</v>
      </c>
      <c r="C46" s="240">
        <f>+'01-Mapa de riesgo-UO'!F47</f>
        <v>0</v>
      </c>
      <c r="D46" s="290">
        <f>'01-Mapa de riesgo-UO'!J47</f>
        <v>0</v>
      </c>
      <c r="E46" s="290">
        <f>'01-Mapa de riesgo-UO'!K47</f>
        <v>0</v>
      </c>
      <c r="F46" s="290">
        <f>'01-Mapa de riesgo-UO'!L47</f>
        <v>0</v>
      </c>
      <c r="G46" s="125">
        <f>'01-Mapa de riesgo-UO'!I47</f>
        <v>0</v>
      </c>
      <c r="H46" s="290">
        <f>'01-Mapa de riesgo-UO'!M47</f>
        <v>0</v>
      </c>
      <c r="I46" s="292" t="str">
        <f>'01-Mapa de riesgo-UO'!AT47</f>
        <v>LEVE</v>
      </c>
      <c r="J46" s="135">
        <f>'01-Mapa de riesgo-UO'!AW47</f>
        <v>0</v>
      </c>
      <c r="K46" s="240" t="str">
        <f t="shared" ref="K46" si="9">IF(I46="GRAVE","Debe formularse",IF(I46="MODERADO", "Si el proceso lo requiere","NO"))</f>
        <v>NO</v>
      </c>
      <c r="L46" s="239"/>
      <c r="M46" s="239"/>
      <c r="N46" s="239"/>
      <c r="O46" s="239"/>
      <c r="P46" s="239"/>
      <c r="Q46" s="239"/>
      <c r="R46" s="239"/>
      <c r="S46" s="287"/>
    </row>
    <row r="47" spans="1:19" ht="62.45" customHeight="1" x14ac:dyDescent="0.2">
      <c r="A47" s="288"/>
      <c r="B47" s="240"/>
      <c r="C47" s="240"/>
      <c r="D47" s="290"/>
      <c r="E47" s="290"/>
      <c r="F47" s="290"/>
      <c r="G47" s="125">
        <f>'01-Mapa de riesgo-UO'!I48</f>
        <v>0</v>
      </c>
      <c r="H47" s="290"/>
      <c r="I47" s="292"/>
      <c r="J47" s="135">
        <f>'01-Mapa de riesgo-UO'!AW48</f>
        <v>0</v>
      </c>
      <c r="K47" s="240"/>
      <c r="L47" s="239"/>
      <c r="M47" s="239"/>
      <c r="N47" s="239"/>
      <c r="O47" s="239"/>
      <c r="P47" s="239"/>
      <c r="Q47" s="239"/>
      <c r="R47" s="239"/>
      <c r="S47" s="287"/>
    </row>
    <row r="48" spans="1:19" ht="62.45" customHeight="1" x14ac:dyDescent="0.2">
      <c r="A48" s="288"/>
      <c r="B48" s="240"/>
      <c r="C48" s="240"/>
      <c r="D48" s="290"/>
      <c r="E48" s="290"/>
      <c r="F48" s="290"/>
      <c r="G48" s="125">
        <f>'01-Mapa de riesgo-UO'!I49</f>
        <v>0</v>
      </c>
      <c r="H48" s="290"/>
      <c r="I48" s="292"/>
      <c r="J48" s="135">
        <f>'01-Mapa de riesgo-UO'!AW49</f>
        <v>0</v>
      </c>
      <c r="K48" s="240"/>
      <c r="L48" s="239"/>
      <c r="M48" s="239"/>
      <c r="N48" s="239"/>
      <c r="O48" s="239"/>
      <c r="P48" s="239"/>
      <c r="Q48" s="239"/>
      <c r="R48" s="239"/>
      <c r="S48" s="287"/>
    </row>
    <row r="49" spans="1:19" ht="62.45" customHeight="1" x14ac:dyDescent="0.2">
      <c r="A49" s="288">
        <v>14</v>
      </c>
      <c r="B49" s="240">
        <f>'01-Mapa de riesgo-UO'!D50</f>
        <v>0</v>
      </c>
      <c r="C49" s="240">
        <f>+'01-Mapa de riesgo-UO'!F50</f>
        <v>0</v>
      </c>
      <c r="D49" s="290">
        <f>'01-Mapa de riesgo-UO'!J50</f>
        <v>0</v>
      </c>
      <c r="E49" s="290">
        <f>'01-Mapa de riesgo-UO'!K50</f>
        <v>0</v>
      </c>
      <c r="F49" s="290">
        <f>'01-Mapa de riesgo-UO'!L50</f>
        <v>0</v>
      </c>
      <c r="G49" s="125">
        <f>'01-Mapa de riesgo-UO'!I50</f>
        <v>0</v>
      </c>
      <c r="H49" s="290">
        <f>'01-Mapa de riesgo-UO'!M50</f>
        <v>0</v>
      </c>
      <c r="I49" s="292" t="str">
        <f>'01-Mapa de riesgo-UO'!AT50</f>
        <v>LEVE</v>
      </c>
      <c r="J49" s="135">
        <f>'01-Mapa de riesgo-UO'!AW50</f>
        <v>0</v>
      </c>
      <c r="K49" s="240" t="str">
        <f t="shared" ref="K49" si="10">IF(I49="GRAVE","Debe formularse",IF(I49="MODERADO", "Si el proceso lo requiere","NO"))</f>
        <v>NO</v>
      </c>
      <c r="L49" s="239"/>
      <c r="M49" s="239"/>
      <c r="N49" s="239"/>
      <c r="O49" s="239"/>
      <c r="P49" s="239"/>
      <c r="Q49" s="239"/>
      <c r="R49" s="239"/>
      <c r="S49" s="287"/>
    </row>
    <row r="50" spans="1:19" ht="62.45" customHeight="1" x14ac:dyDescent="0.2">
      <c r="A50" s="288"/>
      <c r="B50" s="240"/>
      <c r="C50" s="240"/>
      <c r="D50" s="290"/>
      <c r="E50" s="290"/>
      <c r="F50" s="290"/>
      <c r="G50" s="125">
        <f>'01-Mapa de riesgo-UO'!I51</f>
        <v>0</v>
      </c>
      <c r="H50" s="290"/>
      <c r="I50" s="292"/>
      <c r="J50" s="135">
        <f>'01-Mapa de riesgo-UO'!AW51</f>
        <v>0</v>
      </c>
      <c r="K50" s="240"/>
      <c r="L50" s="239"/>
      <c r="M50" s="239"/>
      <c r="N50" s="239"/>
      <c r="O50" s="239"/>
      <c r="P50" s="239"/>
      <c r="Q50" s="239"/>
      <c r="R50" s="239"/>
      <c r="S50" s="287"/>
    </row>
    <row r="51" spans="1:19" ht="62.45" customHeight="1" x14ac:dyDescent="0.2">
      <c r="A51" s="288"/>
      <c r="B51" s="240"/>
      <c r="C51" s="240"/>
      <c r="D51" s="290"/>
      <c r="E51" s="290"/>
      <c r="F51" s="290"/>
      <c r="G51" s="125">
        <f>'01-Mapa de riesgo-UO'!I52</f>
        <v>0</v>
      </c>
      <c r="H51" s="290"/>
      <c r="I51" s="292"/>
      <c r="J51" s="135">
        <f>'01-Mapa de riesgo-UO'!AW52</f>
        <v>0</v>
      </c>
      <c r="K51" s="240"/>
      <c r="L51" s="239"/>
      <c r="M51" s="239"/>
      <c r="N51" s="239"/>
      <c r="O51" s="239"/>
      <c r="P51" s="239"/>
      <c r="Q51" s="239"/>
      <c r="R51" s="239"/>
      <c r="S51" s="287"/>
    </row>
    <row r="52" spans="1:19" ht="62.45" customHeight="1" x14ac:dyDescent="0.2">
      <c r="A52" s="288">
        <v>15</v>
      </c>
      <c r="B52" s="240">
        <f>'01-Mapa de riesgo-UO'!D53</f>
        <v>0</v>
      </c>
      <c r="C52" s="240">
        <f>+'01-Mapa de riesgo-UO'!F53</f>
        <v>0</v>
      </c>
      <c r="D52" s="290">
        <f>'01-Mapa de riesgo-UO'!J53</f>
        <v>0</v>
      </c>
      <c r="E52" s="290">
        <f>'01-Mapa de riesgo-UO'!K53</f>
        <v>0</v>
      </c>
      <c r="F52" s="290">
        <f>'01-Mapa de riesgo-UO'!L53</f>
        <v>0</v>
      </c>
      <c r="G52" s="125">
        <f>'01-Mapa de riesgo-UO'!I53</f>
        <v>0</v>
      </c>
      <c r="H52" s="290">
        <f>'01-Mapa de riesgo-UO'!M53</f>
        <v>0</v>
      </c>
      <c r="I52" s="292" t="str">
        <f>'01-Mapa de riesgo-UO'!AT53</f>
        <v>LEVE</v>
      </c>
      <c r="J52" s="135">
        <f>'01-Mapa de riesgo-UO'!AW53</f>
        <v>0</v>
      </c>
      <c r="K52" s="240" t="str">
        <f t="shared" ref="K52" si="11">IF(I52="GRAVE","Debe formularse",IF(I52="MODERADO", "Si el proceso lo requiere","NO"))</f>
        <v>NO</v>
      </c>
      <c r="L52" s="239"/>
      <c r="M52" s="239"/>
      <c r="N52" s="239"/>
      <c r="O52" s="239"/>
      <c r="P52" s="239"/>
      <c r="Q52" s="239"/>
      <c r="R52" s="239"/>
      <c r="S52" s="287"/>
    </row>
    <row r="53" spans="1:19" ht="62.45" customHeight="1" x14ac:dyDescent="0.2">
      <c r="A53" s="288"/>
      <c r="B53" s="240"/>
      <c r="C53" s="240"/>
      <c r="D53" s="290"/>
      <c r="E53" s="290"/>
      <c r="F53" s="290"/>
      <c r="G53" s="125">
        <f>'01-Mapa de riesgo-UO'!I54</f>
        <v>0</v>
      </c>
      <c r="H53" s="290"/>
      <c r="I53" s="292"/>
      <c r="J53" s="135">
        <f>'01-Mapa de riesgo-UO'!AW54</f>
        <v>0</v>
      </c>
      <c r="K53" s="240"/>
      <c r="L53" s="239"/>
      <c r="M53" s="239"/>
      <c r="N53" s="239"/>
      <c r="O53" s="239"/>
      <c r="P53" s="239"/>
      <c r="Q53" s="239"/>
      <c r="R53" s="239"/>
      <c r="S53" s="287"/>
    </row>
    <row r="54" spans="1:19" ht="62.45" customHeight="1" x14ac:dyDescent="0.2">
      <c r="A54" s="288"/>
      <c r="B54" s="240"/>
      <c r="C54" s="240"/>
      <c r="D54" s="290"/>
      <c r="E54" s="290"/>
      <c r="F54" s="290"/>
      <c r="G54" s="125">
        <f>'01-Mapa de riesgo-UO'!I55</f>
        <v>0</v>
      </c>
      <c r="H54" s="290"/>
      <c r="I54" s="292"/>
      <c r="J54" s="135">
        <f>'01-Mapa de riesgo-UO'!AW55</f>
        <v>0</v>
      </c>
      <c r="K54" s="240"/>
      <c r="L54" s="239"/>
      <c r="M54" s="239"/>
      <c r="N54" s="239"/>
      <c r="O54" s="239"/>
      <c r="P54" s="239"/>
      <c r="Q54" s="239"/>
      <c r="R54" s="239"/>
      <c r="S54" s="287"/>
    </row>
    <row r="55" spans="1:19" ht="62.45" customHeight="1" x14ac:dyDescent="0.2">
      <c r="A55" s="288">
        <v>16</v>
      </c>
      <c r="B55" s="240">
        <f>'01-Mapa de riesgo-UO'!D56</f>
        <v>0</v>
      </c>
      <c r="C55" s="240">
        <f>+'01-Mapa de riesgo-UO'!F56</f>
        <v>0</v>
      </c>
      <c r="D55" s="290">
        <f>'01-Mapa de riesgo-UO'!J56</f>
        <v>0</v>
      </c>
      <c r="E55" s="290">
        <f>'01-Mapa de riesgo-UO'!K56</f>
        <v>0</v>
      </c>
      <c r="F55" s="290">
        <f>'01-Mapa de riesgo-UO'!L56</f>
        <v>0</v>
      </c>
      <c r="G55" s="125">
        <f>'01-Mapa de riesgo-UO'!I56</f>
        <v>0</v>
      </c>
      <c r="H55" s="290">
        <f>'01-Mapa de riesgo-UO'!M56</f>
        <v>0</v>
      </c>
      <c r="I55" s="292" t="str">
        <f>'01-Mapa de riesgo-UO'!AT56</f>
        <v>LEVE</v>
      </c>
      <c r="J55" s="135">
        <f>'01-Mapa de riesgo-UO'!AW56</f>
        <v>0</v>
      </c>
      <c r="K55" s="240" t="str">
        <f t="shared" ref="K55" si="12">IF(I55="GRAVE","Debe formularse",IF(I55="MODERADO", "Si el proceso lo requiere","NO"))</f>
        <v>NO</v>
      </c>
      <c r="L55" s="239"/>
      <c r="M55" s="239"/>
      <c r="N55" s="239"/>
      <c r="O55" s="239"/>
      <c r="P55" s="239"/>
      <c r="Q55" s="239"/>
      <c r="R55" s="239"/>
      <c r="S55" s="287"/>
    </row>
    <row r="56" spans="1:19" ht="62.45" customHeight="1" x14ac:dyDescent="0.2">
      <c r="A56" s="288"/>
      <c r="B56" s="240"/>
      <c r="C56" s="240"/>
      <c r="D56" s="290"/>
      <c r="E56" s="290"/>
      <c r="F56" s="290"/>
      <c r="G56" s="125">
        <f>'01-Mapa de riesgo-UO'!I57</f>
        <v>0</v>
      </c>
      <c r="H56" s="290"/>
      <c r="I56" s="292"/>
      <c r="J56" s="135">
        <f>'01-Mapa de riesgo-UO'!AW57</f>
        <v>0</v>
      </c>
      <c r="K56" s="240"/>
      <c r="L56" s="239"/>
      <c r="M56" s="239"/>
      <c r="N56" s="239"/>
      <c r="O56" s="239"/>
      <c r="P56" s="239"/>
      <c r="Q56" s="239"/>
      <c r="R56" s="239"/>
      <c r="S56" s="287"/>
    </row>
    <row r="57" spans="1:19" ht="62.45" customHeight="1" x14ac:dyDescent="0.2">
      <c r="A57" s="288"/>
      <c r="B57" s="240"/>
      <c r="C57" s="240"/>
      <c r="D57" s="290"/>
      <c r="E57" s="290"/>
      <c r="F57" s="290"/>
      <c r="G57" s="125">
        <f>'01-Mapa de riesgo-UO'!I58</f>
        <v>0</v>
      </c>
      <c r="H57" s="290"/>
      <c r="I57" s="292"/>
      <c r="J57" s="135">
        <f>'01-Mapa de riesgo-UO'!AW58</f>
        <v>0</v>
      </c>
      <c r="K57" s="240"/>
      <c r="L57" s="239"/>
      <c r="M57" s="239"/>
      <c r="N57" s="239"/>
      <c r="O57" s="239"/>
      <c r="P57" s="239"/>
      <c r="Q57" s="239"/>
      <c r="R57" s="239"/>
      <c r="S57" s="287"/>
    </row>
    <row r="58" spans="1:19" ht="62.45" customHeight="1" x14ac:dyDescent="0.2">
      <c r="A58" s="288">
        <v>17</v>
      </c>
      <c r="B58" s="240">
        <f>'01-Mapa de riesgo-UO'!D59</f>
        <v>0</v>
      </c>
      <c r="C58" s="240">
        <f>+'01-Mapa de riesgo-UO'!F59</f>
        <v>0</v>
      </c>
      <c r="D58" s="290">
        <f>'01-Mapa de riesgo-UO'!J59</f>
        <v>0</v>
      </c>
      <c r="E58" s="290">
        <f>'01-Mapa de riesgo-UO'!K59</f>
        <v>0</v>
      </c>
      <c r="F58" s="290">
        <f>'01-Mapa de riesgo-UO'!L59</f>
        <v>0</v>
      </c>
      <c r="G58" s="125">
        <f>'01-Mapa de riesgo-UO'!I59</f>
        <v>0</v>
      </c>
      <c r="H58" s="290">
        <f>'01-Mapa de riesgo-UO'!M59</f>
        <v>0</v>
      </c>
      <c r="I58" s="292" t="str">
        <f>'01-Mapa de riesgo-UO'!AT59</f>
        <v>LEVE</v>
      </c>
      <c r="J58" s="135">
        <f>'01-Mapa de riesgo-UO'!AW59</f>
        <v>0</v>
      </c>
      <c r="K58" s="240" t="str">
        <f t="shared" ref="K58" si="13">IF(I58="GRAVE","Debe formularse",IF(I58="MODERADO", "Si el proceso lo requiere","NO"))</f>
        <v>NO</v>
      </c>
      <c r="L58" s="239"/>
      <c r="M58" s="239"/>
      <c r="N58" s="239"/>
      <c r="O58" s="239"/>
      <c r="P58" s="239"/>
      <c r="Q58" s="239"/>
      <c r="R58" s="239"/>
      <c r="S58" s="287"/>
    </row>
    <row r="59" spans="1:19" ht="62.45" customHeight="1" x14ac:dyDescent="0.2">
      <c r="A59" s="288"/>
      <c r="B59" s="240"/>
      <c r="C59" s="240"/>
      <c r="D59" s="290"/>
      <c r="E59" s="290"/>
      <c r="F59" s="290"/>
      <c r="G59" s="125">
        <f>'01-Mapa de riesgo-UO'!I60</f>
        <v>0</v>
      </c>
      <c r="H59" s="290"/>
      <c r="I59" s="292"/>
      <c r="J59" s="135">
        <f>'01-Mapa de riesgo-UO'!AW60</f>
        <v>0</v>
      </c>
      <c r="K59" s="240"/>
      <c r="L59" s="239"/>
      <c r="M59" s="239"/>
      <c r="N59" s="239"/>
      <c r="O59" s="239"/>
      <c r="P59" s="239"/>
      <c r="Q59" s="239"/>
      <c r="R59" s="239"/>
      <c r="S59" s="287"/>
    </row>
    <row r="60" spans="1:19" ht="62.45" customHeight="1" x14ac:dyDescent="0.2">
      <c r="A60" s="288"/>
      <c r="B60" s="240"/>
      <c r="C60" s="240"/>
      <c r="D60" s="290"/>
      <c r="E60" s="290"/>
      <c r="F60" s="290"/>
      <c r="G60" s="125">
        <f>'01-Mapa de riesgo-UO'!I61</f>
        <v>0</v>
      </c>
      <c r="H60" s="290"/>
      <c r="I60" s="292"/>
      <c r="J60" s="135">
        <f>'01-Mapa de riesgo-UO'!AW61</f>
        <v>0</v>
      </c>
      <c r="K60" s="240"/>
      <c r="L60" s="239"/>
      <c r="M60" s="239"/>
      <c r="N60" s="239"/>
      <c r="O60" s="239"/>
      <c r="P60" s="239"/>
      <c r="Q60" s="239"/>
      <c r="R60" s="239"/>
      <c r="S60" s="287"/>
    </row>
    <row r="61" spans="1:19" ht="62.45" customHeight="1" x14ac:dyDescent="0.2">
      <c r="A61" s="288">
        <v>18</v>
      </c>
      <c r="B61" s="240">
        <f>'01-Mapa de riesgo-UO'!D62</f>
        <v>0</v>
      </c>
      <c r="C61" s="240">
        <f>+'01-Mapa de riesgo-UO'!F62</f>
        <v>0</v>
      </c>
      <c r="D61" s="290">
        <f>'01-Mapa de riesgo-UO'!J62</f>
        <v>0</v>
      </c>
      <c r="E61" s="290">
        <f>'01-Mapa de riesgo-UO'!K62</f>
        <v>0</v>
      </c>
      <c r="F61" s="290">
        <f>'01-Mapa de riesgo-UO'!L62</f>
        <v>0</v>
      </c>
      <c r="G61" s="125">
        <f>'01-Mapa de riesgo-UO'!I62</f>
        <v>0</v>
      </c>
      <c r="H61" s="290">
        <f>'01-Mapa de riesgo-UO'!M62</f>
        <v>0</v>
      </c>
      <c r="I61" s="292" t="str">
        <f>'01-Mapa de riesgo-UO'!AT62</f>
        <v>LEVE</v>
      </c>
      <c r="J61" s="135">
        <f>'01-Mapa de riesgo-UO'!AW62</f>
        <v>0</v>
      </c>
      <c r="K61" s="240" t="str">
        <f t="shared" ref="K61" si="14">IF(I61="GRAVE","Debe formularse",IF(I61="MODERADO", "Si el proceso lo requiere","NO"))</f>
        <v>NO</v>
      </c>
      <c r="L61" s="239"/>
      <c r="M61" s="239"/>
      <c r="N61" s="239"/>
      <c r="O61" s="239"/>
      <c r="P61" s="239"/>
      <c r="Q61" s="239"/>
      <c r="R61" s="239"/>
      <c r="S61" s="287"/>
    </row>
    <row r="62" spans="1:19" ht="62.45" customHeight="1" x14ac:dyDescent="0.2">
      <c r="A62" s="288"/>
      <c r="B62" s="240"/>
      <c r="C62" s="240"/>
      <c r="D62" s="290"/>
      <c r="E62" s="290"/>
      <c r="F62" s="290"/>
      <c r="G62" s="125">
        <f>'01-Mapa de riesgo-UO'!I63</f>
        <v>0</v>
      </c>
      <c r="H62" s="290"/>
      <c r="I62" s="292"/>
      <c r="J62" s="135">
        <f>'01-Mapa de riesgo-UO'!AW63</f>
        <v>0</v>
      </c>
      <c r="K62" s="240"/>
      <c r="L62" s="239"/>
      <c r="M62" s="239"/>
      <c r="N62" s="239"/>
      <c r="O62" s="239"/>
      <c r="P62" s="239"/>
      <c r="Q62" s="239"/>
      <c r="R62" s="239"/>
      <c r="S62" s="287"/>
    </row>
    <row r="63" spans="1:19" ht="62.45" customHeight="1" x14ac:dyDescent="0.2">
      <c r="A63" s="288"/>
      <c r="B63" s="240"/>
      <c r="C63" s="240"/>
      <c r="D63" s="290"/>
      <c r="E63" s="290"/>
      <c r="F63" s="290"/>
      <c r="G63" s="125">
        <f>'01-Mapa de riesgo-UO'!I64</f>
        <v>0</v>
      </c>
      <c r="H63" s="290"/>
      <c r="I63" s="292"/>
      <c r="J63" s="135">
        <f>'01-Mapa de riesgo-UO'!AW64</f>
        <v>0</v>
      </c>
      <c r="K63" s="240"/>
      <c r="L63" s="239"/>
      <c r="M63" s="239"/>
      <c r="N63" s="239"/>
      <c r="O63" s="239"/>
      <c r="P63" s="239"/>
      <c r="Q63" s="239"/>
      <c r="R63" s="239"/>
      <c r="S63" s="287"/>
    </row>
    <row r="64" spans="1:19" ht="62.45" customHeight="1" x14ac:dyDescent="0.2">
      <c r="A64" s="288">
        <v>19</v>
      </c>
      <c r="B64" s="240">
        <f>'01-Mapa de riesgo-UO'!D65</f>
        <v>0</v>
      </c>
      <c r="C64" s="240">
        <f>+'01-Mapa de riesgo-UO'!F65</f>
        <v>0</v>
      </c>
      <c r="D64" s="290">
        <f>'01-Mapa de riesgo-UO'!J65</f>
        <v>0</v>
      </c>
      <c r="E64" s="290">
        <f>'01-Mapa de riesgo-UO'!K65</f>
        <v>0</v>
      </c>
      <c r="F64" s="290">
        <f>'01-Mapa de riesgo-UO'!L65</f>
        <v>0</v>
      </c>
      <c r="G64" s="125">
        <f>'01-Mapa de riesgo-UO'!I65</f>
        <v>0</v>
      </c>
      <c r="H64" s="290">
        <f>'01-Mapa de riesgo-UO'!M65</f>
        <v>0</v>
      </c>
      <c r="I64" s="292" t="str">
        <f>'01-Mapa de riesgo-UO'!AT65</f>
        <v>LEVE</v>
      </c>
      <c r="J64" s="135">
        <f>'01-Mapa de riesgo-UO'!AW65</f>
        <v>0</v>
      </c>
      <c r="K64" s="240" t="str">
        <f t="shared" ref="K64" si="15">IF(I64="GRAVE","Debe formularse",IF(I64="MODERADO", "Si el proceso lo requiere","NO"))</f>
        <v>NO</v>
      </c>
      <c r="L64" s="239"/>
      <c r="M64" s="239"/>
      <c r="N64" s="239"/>
      <c r="O64" s="239"/>
      <c r="P64" s="239"/>
      <c r="Q64" s="239"/>
      <c r="R64" s="239"/>
      <c r="S64" s="287"/>
    </row>
    <row r="65" spans="1:19" ht="62.45" customHeight="1" x14ac:dyDescent="0.2">
      <c r="A65" s="288"/>
      <c r="B65" s="240"/>
      <c r="C65" s="240"/>
      <c r="D65" s="290"/>
      <c r="E65" s="290"/>
      <c r="F65" s="290"/>
      <c r="G65" s="125">
        <f>'01-Mapa de riesgo-UO'!I66</f>
        <v>0</v>
      </c>
      <c r="H65" s="290"/>
      <c r="I65" s="292"/>
      <c r="J65" s="135">
        <f>'01-Mapa de riesgo-UO'!AW66</f>
        <v>0</v>
      </c>
      <c r="K65" s="240"/>
      <c r="L65" s="239"/>
      <c r="M65" s="239"/>
      <c r="N65" s="239"/>
      <c r="O65" s="239"/>
      <c r="P65" s="239"/>
      <c r="Q65" s="239"/>
      <c r="R65" s="239"/>
      <c r="S65" s="287"/>
    </row>
    <row r="66" spans="1:19" ht="62.45" customHeight="1" x14ac:dyDescent="0.2">
      <c r="A66" s="288"/>
      <c r="B66" s="240"/>
      <c r="C66" s="240"/>
      <c r="D66" s="290"/>
      <c r="E66" s="290"/>
      <c r="F66" s="290"/>
      <c r="G66" s="125">
        <f>'01-Mapa de riesgo-UO'!I67</f>
        <v>0</v>
      </c>
      <c r="H66" s="290"/>
      <c r="I66" s="292"/>
      <c r="J66" s="135">
        <f>'01-Mapa de riesgo-UO'!AW67</f>
        <v>0</v>
      </c>
      <c r="K66" s="240"/>
      <c r="L66" s="239"/>
      <c r="M66" s="239"/>
      <c r="N66" s="239"/>
      <c r="O66" s="239"/>
      <c r="P66" s="239"/>
      <c r="Q66" s="239"/>
      <c r="R66" s="239"/>
      <c r="S66" s="287"/>
    </row>
    <row r="67" spans="1:19" ht="62.45" customHeight="1" x14ac:dyDescent="0.2">
      <c r="A67" s="288">
        <v>20</v>
      </c>
      <c r="B67" s="240">
        <f>'01-Mapa de riesgo-UO'!D68</f>
        <v>0</v>
      </c>
      <c r="C67" s="240">
        <f>+'01-Mapa de riesgo-UO'!F68</f>
        <v>0</v>
      </c>
      <c r="D67" s="290">
        <f>'01-Mapa de riesgo-UO'!J68</f>
        <v>0</v>
      </c>
      <c r="E67" s="290">
        <f>'01-Mapa de riesgo-UO'!K68</f>
        <v>0</v>
      </c>
      <c r="F67" s="290">
        <f>'01-Mapa de riesgo-UO'!L68</f>
        <v>0</v>
      </c>
      <c r="G67" s="125">
        <f>'01-Mapa de riesgo-UO'!I68</f>
        <v>0</v>
      </c>
      <c r="H67" s="290">
        <f>'01-Mapa de riesgo-UO'!M68</f>
        <v>0</v>
      </c>
      <c r="I67" s="292" t="str">
        <f>'01-Mapa de riesgo-UO'!AT68</f>
        <v>LEVE</v>
      </c>
      <c r="J67" s="135">
        <f>'01-Mapa de riesgo-UO'!AW68</f>
        <v>0</v>
      </c>
      <c r="K67" s="240" t="str">
        <f t="shared" ref="K67" si="16">IF(I67="GRAVE","Debe formularse",IF(I67="MODERADO", "Si el proceso lo requiere","NO"))</f>
        <v>NO</v>
      </c>
      <c r="L67" s="239"/>
      <c r="M67" s="239"/>
      <c r="N67" s="239"/>
      <c r="O67" s="239"/>
      <c r="P67" s="239"/>
      <c r="Q67" s="239"/>
      <c r="R67" s="239"/>
      <c r="S67" s="287"/>
    </row>
    <row r="68" spans="1:19" ht="62.45" customHeight="1" x14ac:dyDescent="0.2">
      <c r="A68" s="288"/>
      <c r="B68" s="240"/>
      <c r="C68" s="240"/>
      <c r="D68" s="290"/>
      <c r="E68" s="290"/>
      <c r="F68" s="290"/>
      <c r="G68" s="125">
        <f>'01-Mapa de riesgo-UO'!I69</f>
        <v>0</v>
      </c>
      <c r="H68" s="290"/>
      <c r="I68" s="292"/>
      <c r="J68" s="135">
        <f>'01-Mapa de riesgo-UO'!AW69</f>
        <v>0</v>
      </c>
      <c r="K68" s="240"/>
      <c r="L68" s="239"/>
      <c r="M68" s="239"/>
      <c r="N68" s="239"/>
      <c r="O68" s="239"/>
      <c r="P68" s="239"/>
      <c r="Q68" s="239"/>
      <c r="R68" s="239"/>
      <c r="S68" s="287"/>
    </row>
    <row r="69" spans="1:19" ht="62.45" customHeight="1" x14ac:dyDescent="0.2">
      <c r="A69" s="288"/>
      <c r="B69" s="240"/>
      <c r="C69" s="240"/>
      <c r="D69" s="290"/>
      <c r="E69" s="290"/>
      <c r="F69" s="290"/>
      <c r="G69" s="125">
        <f>'01-Mapa de riesgo-UO'!I70</f>
        <v>0</v>
      </c>
      <c r="H69" s="290"/>
      <c r="I69" s="292"/>
      <c r="J69" s="135">
        <f>'01-Mapa de riesgo-UO'!AW70</f>
        <v>0</v>
      </c>
      <c r="K69" s="240"/>
      <c r="L69" s="239"/>
      <c r="M69" s="239"/>
      <c r="N69" s="239"/>
      <c r="O69" s="239"/>
      <c r="P69" s="239"/>
      <c r="Q69" s="239"/>
      <c r="R69" s="239"/>
      <c r="S69" s="287"/>
    </row>
    <row r="70" spans="1:19" ht="62.45" customHeight="1" x14ac:dyDescent="0.2">
      <c r="A70" s="288">
        <v>21</v>
      </c>
      <c r="B70" s="240">
        <f>'01-Mapa de riesgo-UO'!D71</f>
        <v>0</v>
      </c>
      <c r="C70" s="240">
        <f>+'01-Mapa de riesgo-UO'!F71</f>
        <v>0</v>
      </c>
      <c r="D70" s="290">
        <f>'01-Mapa de riesgo-UO'!J71</f>
        <v>0</v>
      </c>
      <c r="E70" s="290">
        <f>'01-Mapa de riesgo-UO'!K71</f>
        <v>0</v>
      </c>
      <c r="F70" s="290">
        <f>'01-Mapa de riesgo-UO'!L71</f>
        <v>0</v>
      </c>
      <c r="G70" s="125">
        <f>'01-Mapa de riesgo-UO'!I71</f>
        <v>0</v>
      </c>
      <c r="H70" s="290">
        <f>'01-Mapa de riesgo-UO'!M71</f>
        <v>0</v>
      </c>
      <c r="I70" s="292" t="str">
        <f>'01-Mapa de riesgo-UO'!AT71</f>
        <v>LEVE</v>
      </c>
      <c r="J70" s="135">
        <f>'01-Mapa de riesgo-UO'!AW71</f>
        <v>0</v>
      </c>
      <c r="K70" s="240" t="str">
        <f t="shared" ref="K70" si="17">IF(I70="GRAVE","Debe formularse",IF(I70="MODERADO", "Si el proceso lo requiere","NO"))</f>
        <v>NO</v>
      </c>
      <c r="L70" s="239"/>
      <c r="M70" s="239"/>
      <c r="N70" s="239"/>
      <c r="O70" s="239"/>
      <c r="P70" s="239"/>
      <c r="Q70" s="239"/>
      <c r="R70" s="239"/>
      <c r="S70" s="287"/>
    </row>
    <row r="71" spans="1:19" ht="62.45" customHeight="1" x14ac:dyDescent="0.2">
      <c r="A71" s="288"/>
      <c r="B71" s="240"/>
      <c r="C71" s="240"/>
      <c r="D71" s="290"/>
      <c r="E71" s="290"/>
      <c r="F71" s="290"/>
      <c r="G71" s="125">
        <f>'01-Mapa de riesgo-UO'!I72</f>
        <v>0</v>
      </c>
      <c r="H71" s="290"/>
      <c r="I71" s="292"/>
      <c r="J71" s="135">
        <f>'01-Mapa de riesgo-UO'!AW72</f>
        <v>0</v>
      </c>
      <c r="K71" s="240"/>
      <c r="L71" s="239"/>
      <c r="M71" s="239"/>
      <c r="N71" s="239"/>
      <c r="O71" s="239"/>
      <c r="P71" s="239"/>
      <c r="Q71" s="239"/>
      <c r="R71" s="239"/>
      <c r="S71" s="287"/>
    </row>
    <row r="72" spans="1:19" ht="62.45" customHeight="1" x14ac:dyDescent="0.2">
      <c r="A72" s="288"/>
      <c r="B72" s="240"/>
      <c r="C72" s="240"/>
      <c r="D72" s="290"/>
      <c r="E72" s="290"/>
      <c r="F72" s="290"/>
      <c r="G72" s="125">
        <f>'01-Mapa de riesgo-UO'!I73</f>
        <v>0</v>
      </c>
      <c r="H72" s="290"/>
      <c r="I72" s="292"/>
      <c r="J72" s="135">
        <f>'01-Mapa de riesgo-UO'!AW73</f>
        <v>0</v>
      </c>
      <c r="K72" s="240"/>
      <c r="L72" s="239"/>
      <c r="M72" s="239"/>
      <c r="N72" s="239"/>
      <c r="O72" s="239"/>
      <c r="P72" s="239"/>
      <c r="Q72" s="239"/>
      <c r="R72" s="239"/>
      <c r="S72" s="287"/>
    </row>
    <row r="73" spans="1:19" ht="62.45" customHeight="1" x14ac:dyDescent="0.2">
      <c r="A73" s="288">
        <v>22</v>
      </c>
      <c r="B73" s="240">
        <f>'01-Mapa de riesgo-UO'!D74</f>
        <v>0</v>
      </c>
      <c r="C73" s="240">
        <f>+'01-Mapa de riesgo-UO'!F74</f>
        <v>0</v>
      </c>
      <c r="D73" s="290">
        <f>'01-Mapa de riesgo-UO'!J74</f>
        <v>0</v>
      </c>
      <c r="E73" s="290">
        <f>'01-Mapa de riesgo-UO'!K74</f>
        <v>0</v>
      </c>
      <c r="F73" s="290">
        <f>'01-Mapa de riesgo-UO'!L74</f>
        <v>0</v>
      </c>
      <c r="G73" s="125">
        <f>'01-Mapa de riesgo-UO'!I74</f>
        <v>0</v>
      </c>
      <c r="H73" s="290">
        <f>'01-Mapa de riesgo-UO'!M74</f>
        <v>0</v>
      </c>
      <c r="I73" s="292" t="str">
        <f>'01-Mapa de riesgo-UO'!AT74</f>
        <v>GRAVE</v>
      </c>
      <c r="J73" s="135" t="str">
        <f>'01-Mapa de riesgo-UO'!AW74</f>
        <v>EVITAR</v>
      </c>
      <c r="K73" s="240" t="str">
        <f t="shared" ref="K73" si="18">IF(I73="GRAVE","Debe formularse",IF(I73="MODERADO", "Si el proceso lo requiere","NO"))</f>
        <v>Debe formularse</v>
      </c>
      <c r="L73" s="239"/>
      <c r="M73" s="239"/>
      <c r="N73" s="239"/>
      <c r="O73" s="239"/>
      <c r="P73" s="239"/>
      <c r="Q73" s="239"/>
      <c r="R73" s="239"/>
      <c r="S73" s="287"/>
    </row>
    <row r="74" spans="1:19" ht="62.45" customHeight="1" x14ac:dyDescent="0.2">
      <c r="A74" s="288"/>
      <c r="B74" s="240"/>
      <c r="C74" s="240"/>
      <c r="D74" s="290"/>
      <c r="E74" s="290"/>
      <c r="F74" s="290"/>
      <c r="G74" s="125">
        <f>'01-Mapa de riesgo-UO'!I75</f>
        <v>0</v>
      </c>
      <c r="H74" s="290"/>
      <c r="I74" s="292"/>
      <c r="J74" s="135" t="str">
        <f>'01-Mapa de riesgo-UO'!AW75</f>
        <v>REDUCIR</v>
      </c>
      <c r="K74" s="240"/>
      <c r="L74" s="239"/>
      <c r="M74" s="239"/>
      <c r="N74" s="239"/>
      <c r="O74" s="239"/>
      <c r="P74" s="239"/>
      <c r="Q74" s="239"/>
      <c r="R74" s="239"/>
      <c r="S74" s="287"/>
    </row>
    <row r="75" spans="1:19" ht="62.45" customHeight="1" thickBot="1" x14ac:dyDescent="0.25">
      <c r="A75" s="289"/>
      <c r="B75" s="286"/>
      <c r="C75" s="286"/>
      <c r="D75" s="291"/>
      <c r="E75" s="291"/>
      <c r="F75" s="291"/>
      <c r="G75" s="202">
        <f>'01-Mapa de riesgo-UO'!I76</f>
        <v>0</v>
      </c>
      <c r="H75" s="291"/>
      <c r="I75" s="293"/>
      <c r="J75" s="203">
        <f>'01-Mapa de riesgo-UO'!AW76</f>
        <v>0</v>
      </c>
      <c r="K75" s="286"/>
      <c r="L75" s="294"/>
      <c r="M75" s="294"/>
      <c r="N75" s="294"/>
      <c r="O75" s="294"/>
      <c r="P75" s="294"/>
      <c r="Q75" s="294"/>
      <c r="R75" s="294"/>
      <c r="S75" s="295"/>
    </row>
    <row r="76" spans="1:19" s="191" customFormat="1" x14ac:dyDescent="0.2"/>
    <row r="77" spans="1:19" s="191" customFormat="1" x14ac:dyDescent="0.2"/>
  </sheetData>
  <sheetProtection algorithmName="SHA-512" hashValue="55KTKir7oExhy0HJdX7EPIihp5kYzNM+ptMXKBWrG8K3GCMGR4jeeJ7vITdzUJZVAHgJmJV3Dd3/GKkxPmwqpg==" saltValue="NGAWGZFzAJJLrQ9BoxP4CQ==" spinCount="100000" sheet="1" formatRows="0" insertRows="0" deleteRows="0" selectLockedCells="1"/>
  <mergeCells count="306">
    <mergeCell ref="K13:K15"/>
    <mergeCell ref="K16:K18"/>
    <mergeCell ref="K19:K21"/>
    <mergeCell ref="K22:K24"/>
    <mergeCell ref="H19:H21"/>
    <mergeCell ref="I19:I21"/>
    <mergeCell ref="I22:I24"/>
    <mergeCell ref="I13:I15"/>
    <mergeCell ref="I16:I18"/>
    <mergeCell ref="H22:H24"/>
    <mergeCell ref="H13:H15"/>
    <mergeCell ref="H16:H18"/>
    <mergeCell ref="A19:A21"/>
    <mergeCell ref="D19:D21"/>
    <mergeCell ref="E19:E21"/>
    <mergeCell ref="F19:F21"/>
    <mergeCell ref="A22:A24"/>
    <mergeCell ref="D22:D24"/>
    <mergeCell ref="E22:E24"/>
    <mergeCell ref="F22:F24"/>
    <mergeCell ref="B19:B21"/>
    <mergeCell ref="B22:B24"/>
    <mergeCell ref="C19:C21"/>
    <mergeCell ref="C22:C24"/>
    <mergeCell ref="A13:A15"/>
    <mergeCell ref="D13:D15"/>
    <mergeCell ref="E13:E15"/>
    <mergeCell ref="F13:F15"/>
    <mergeCell ref="A16:A18"/>
    <mergeCell ref="D16:D18"/>
    <mergeCell ref="E16:E18"/>
    <mergeCell ref="F16:F18"/>
    <mergeCell ref="B13:B15"/>
    <mergeCell ref="B16:B18"/>
    <mergeCell ref="C13:C15"/>
    <mergeCell ref="C16:C18"/>
    <mergeCell ref="A10:A12"/>
    <mergeCell ref="D10:D12"/>
    <mergeCell ref="E10:E12"/>
    <mergeCell ref="F10:F12"/>
    <mergeCell ref="B10:B12"/>
    <mergeCell ref="I10:I12"/>
    <mergeCell ref="K10:K12"/>
    <mergeCell ref="P8:R9"/>
    <mergeCell ref="L10:N12"/>
    <mergeCell ref="O10:O12"/>
    <mergeCell ref="P10:R12"/>
    <mergeCell ref="H10:H12"/>
    <mergeCell ref="C10:C12"/>
    <mergeCell ref="A5:S5"/>
    <mergeCell ref="E2:N2"/>
    <mergeCell ref="E3:N3"/>
    <mergeCell ref="E4:N4"/>
    <mergeCell ref="J8:J9"/>
    <mergeCell ref="L8:N9"/>
    <mergeCell ref="A6:E6"/>
    <mergeCell ref="A7:E7"/>
    <mergeCell ref="A8:A9"/>
    <mergeCell ref="O8:O9"/>
    <mergeCell ref="I8:I9"/>
    <mergeCell ref="K8:K9"/>
    <mergeCell ref="D8:H8"/>
    <mergeCell ref="F7:Q7"/>
    <mergeCell ref="B8:B9"/>
    <mergeCell ref="S8:S9"/>
    <mergeCell ref="F6:H6"/>
    <mergeCell ref="L6:M6"/>
    <mergeCell ref="C8:C9"/>
    <mergeCell ref="O19:O21"/>
    <mergeCell ref="P19:R21"/>
    <mergeCell ref="S19:S21"/>
    <mergeCell ref="L22:N24"/>
    <mergeCell ref="S22:S24"/>
    <mergeCell ref="S10:S12"/>
    <mergeCell ref="L13:N15"/>
    <mergeCell ref="O13:O15"/>
    <mergeCell ref="P13:R15"/>
    <mergeCell ref="S13:S15"/>
    <mergeCell ref="L16:N18"/>
    <mergeCell ref="O16:O18"/>
    <mergeCell ref="P16:R18"/>
    <mergeCell ref="S16:S18"/>
    <mergeCell ref="O22:O24"/>
    <mergeCell ref="P22:R24"/>
    <mergeCell ref="L19:N21"/>
    <mergeCell ref="K25:K27"/>
    <mergeCell ref="A28:A30"/>
    <mergeCell ref="B28:B30"/>
    <mergeCell ref="D28:D30"/>
    <mergeCell ref="E28:E30"/>
    <mergeCell ref="F28:F30"/>
    <mergeCell ref="H28:H30"/>
    <mergeCell ref="I28:I30"/>
    <mergeCell ref="K28:K30"/>
    <mergeCell ref="A25:A27"/>
    <mergeCell ref="B25:B27"/>
    <mergeCell ref="D25:D27"/>
    <mergeCell ref="E25:E27"/>
    <mergeCell ref="F25:F27"/>
    <mergeCell ref="H25:H27"/>
    <mergeCell ref="I25:I27"/>
    <mergeCell ref="C25:C27"/>
    <mergeCell ref="C28:C30"/>
    <mergeCell ref="A34:A36"/>
    <mergeCell ref="B34:B36"/>
    <mergeCell ref="D34:D36"/>
    <mergeCell ref="E34:E36"/>
    <mergeCell ref="F34:F36"/>
    <mergeCell ref="H34:H36"/>
    <mergeCell ref="I34:I36"/>
    <mergeCell ref="K34:K36"/>
    <mergeCell ref="A31:A33"/>
    <mergeCell ref="B31:B33"/>
    <mergeCell ref="D31:D33"/>
    <mergeCell ref="E31:E33"/>
    <mergeCell ref="F31:F33"/>
    <mergeCell ref="H31:H33"/>
    <mergeCell ref="I31:I33"/>
    <mergeCell ref="K31:K33"/>
    <mergeCell ref="C31:C33"/>
    <mergeCell ref="C34:C36"/>
    <mergeCell ref="A40:A42"/>
    <mergeCell ref="B40:B42"/>
    <mergeCell ref="D40:D42"/>
    <mergeCell ref="E40:E42"/>
    <mergeCell ref="F40:F42"/>
    <mergeCell ref="H40:H42"/>
    <mergeCell ref="I40:I42"/>
    <mergeCell ref="K40:K42"/>
    <mergeCell ref="A37:A39"/>
    <mergeCell ref="B37:B39"/>
    <mergeCell ref="D37:D39"/>
    <mergeCell ref="E37:E39"/>
    <mergeCell ref="F37:F39"/>
    <mergeCell ref="H37:H39"/>
    <mergeCell ref="I37:I39"/>
    <mergeCell ref="K37:K39"/>
    <mergeCell ref="C37:C39"/>
    <mergeCell ref="C40:C42"/>
    <mergeCell ref="A46:A48"/>
    <mergeCell ref="B46:B48"/>
    <mergeCell ref="D46:D48"/>
    <mergeCell ref="E46:E48"/>
    <mergeCell ref="F46:F48"/>
    <mergeCell ref="H46:H48"/>
    <mergeCell ref="I46:I48"/>
    <mergeCell ref="K46:K48"/>
    <mergeCell ref="A43:A45"/>
    <mergeCell ref="B43:B45"/>
    <mergeCell ref="D43:D45"/>
    <mergeCell ref="E43:E45"/>
    <mergeCell ref="F43:F45"/>
    <mergeCell ref="H43:H45"/>
    <mergeCell ref="I43:I45"/>
    <mergeCell ref="K43:K45"/>
    <mergeCell ref="C43:C45"/>
    <mergeCell ref="C46:C48"/>
    <mergeCell ref="A52:A54"/>
    <mergeCell ref="B52:B54"/>
    <mergeCell ref="D52:D54"/>
    <mergeCell ref="E52:E54"/>
    <mergeCell ref="F52:F54"/>
    <mergeCell ref="H52:H54"/>
    <mergeCell ref="I52:I54"/>
    <mergeCell ref="K52:K54"/>
    <mergeCell ref="A49:A51"/>
    <mergeCell ref="B49:B51"/>
    <mergeCell ref="D49:D51"/>
    <mergeCell ref="E49:E51"/>
    <mergeCell ref="F49:F51"/>
    <mergeCell ref="H49:H51"/>
    <mergeCell ref="I49:I51"/>
    <mergeCell ref="K49:K51"/>
    <mergeCell ref="C49:C51"/>
    <mergeCell ref="C52:C54"/>
    <mergeCell ref="A58:A60"/>
    <mergeCell ref="B58:B60"/>
    <mergeCell ref="D58:D60"/>
    <mergeCell ref="E58:E60"/>
    <mergeCell ref="F58:F60"/>
    <mergeCell ref="H58:H60"/>
    <mergeCell ref="I58:I60"/>
    <mergeCell ref="K58:K60"/>
    <mergeCell ref="A55:A57"/>
    <mergeCell ref="B55:B57"/>
    <mergeCell ref="D55:D57"/>
    <mergeCell ref="E55:E57"/>
    <mergeCell ref="F55:F57"/>
    <mergeCell ref="H55:H57"/>
    <mergeCell ref="I55:I57"/>
    <mergeCell ref="K55:K57"/>
    <mergeCell ref="C55:C57"/>
    <mergeCell ref="C58:C60"/>
    <mergeCell ref="A67:A69"/>
    <mergeCell ref="B67:B69"/>
    <mergeCell ref="D67:D69"/>
    <mergeCell ref="E67:E69"/>
    <mergeCell ref="F67:F69"/>
    <mergeCell ref="H61:H63"/>
    <mergeCell ref="I61:I63"/>
    <mergeCell ref="K61:K63"/>
    <mergeCell ref="A64:A66"/>
    <mergeCell ref="B64:B66"/>
    <mergeCell ref="D64:D66"/>
    <mergeCell ref="E64:E66"/>
    <mergeCell ref="F64:F66"/>
    <mergeCell ref="H64:H66"/>
    <mergeCell ref="I64:I66"/>
    <mergeCell ref="K64:K66"/>
    <mergeCell ref="A61:A63"/>
    <mergeCell ref="B61:B63"/>
    <mergeCell ref="D61:D63"/>
    <mergeCell ref="E61:E63"/>
    <mergeCell ref="F61:F63"/>
    <mergeCell ref="H67:H69"/>
    <mergeCell ref="I67:I69"/>
    <mergeCell ref="K67:K69"/>
    <mergeCell ref="P31:R33"/>
    <mergeCell ref="S31:S33"/>
    <mergeCell ref="L34:N36"/>
    <mergeCell ref="O34:O36"/>
    <mergeCell ref="P34:R36"/>
    <mergeCell ref="S34:S36"/>
    <mergeCell ref="P25:R27"/>
    <mergeCell ref="S25:S27"/>
    <mergeCell ref="L28:N30"/>
    <mergeCell ref="O28:O30"/>
    <mergeCell ref="P28:R30"/>
    <mergeCell ref="S28:S30"/>
    <mergeCell ref="L25:N27"/>
    <mergeCell ref="O25:O27"/>
    <mergeCell ref="L31:N33"/>
    <mergeCell ref="O31:O33"/>
    <mergeCell ref="P43:R45"/>
    <mergeCell ref="S43:S45"/>
    <mergeCell ref="L46:N48"/>
    <mergeCell ref="O46:O48"/>
    <mergeCell ref="P46:R48"/>
    <mergeCell ref="S46:S48"/>
    <mergeCell ref="P37:R39"/>
    <mergeCell ref="S37:S39"/>
    <mergeCell ref="L40:N42"/>
    <mergeCell ref="O40:O42"/>
    <mergeCell ref="P40:R42"/>
    <mergeCell ref="S40:S42"/>
    <mergeCell ref="L37:N39"/>
    <mergeCell ref="O37:O39"/>
    <mergeCell ref="L43:N45"/>
    <mergeCell ref="O43:O45"/>
    <mergeCell ref="P49:R51"/>
    <mergeCell ref="S49:S51"/>
    <mergeCell ref="L52:N54"/>
    <mergeCell ref="O52:O54"/>
    <mergeCell ref="P52:R54"/>
    <mergeCell ref="S52:S54"/>
    <mergeCell ref="L55:N57"/>
    <mergeCell ref="O55:O57"/>
    <mergeCell ref="L49:N51"/>
    <mergeCell ref="O49:O51"/>
    <mergeCell ref="O61:O63"/>
    <mergeCell ref="P61:R63"/>
    <mergeCell ref="S61:S63"/>
    <mergeCell ref="L64:N66"/>
    <mergeCell ref="O64:O66"/>
    <mergeCell ref="P64:R66"/>
    <mergeCell ref="S64:S66"/>
    <mergeCell ref="L61:N63"/>
    <mergeCell ref="P55:R57"/>
    <mergeCell ref="S55:S57"/>
    <mergeCell ref="L58:N60"/>
    <mergeCell ref="O58:O60"/>
    <mergeCell ref="P58:R60"/>
    <mergeCell ref="S58:S60"/>
    <mergeCell ref="F70:F72"/>
    <mergeCell ref="H70:H72"/>
    <mergeCell ref="I70:I72"/>
    <mergeCell ref="K70:K72"/>
    <mergeCell ref="L70:N72"/>
    <mergeCell ref="L67:N69"/>
    <mergeCell ref="O67:O69"/>
    <mergeCell ref="P67:R69"/>
    <mergeCell ref="S67:S69"/>
    <mergeCell ref="C61:C63"/>
    <mergeCell ref="C64:C66"/>
    <mergeCell ref="C67:C69"/>
    <mergeCell ref="C70:C72"/>
    <mergeCell ref="C73:C75"/>
    <mergeCell ref="O70:O72"/>
    <mergeCell ref="P70:R72"/>
    <mergeCell ref="S70:S72"/>
    <mergeCell ref="A73:A75"/>
    <mergeCell ref="B73:B75"/>
    <mergeCell ref="D73:D75"/>
    <mergeCell ref="E73:E75"/>
    <mergeCell ref="F73:F75"/>
    <mergeCell ref="H73:H75"/>
    <mergeCell ref="I73:I75"/>
    <mergeCell ref="K73:K75"/>
    <mergeCell ref="L73:N75"/>
    <mergeCell ref="O73:O75"/>
    <mergeCell ref="P73:R75"/>
    <mergeCell ref="S73:S75"/>
    <mergeCell ref="A70:A72"/>
    <mergeCell ref="B70:B72"/>
    <mergeCell ref="D70:D72"/>
    <mergeCell ref="E70:E72"/>
  </mergeCells>
  <phoneticPr fontId="2" type="noConversion"/>
  <conditionalFormatting sqref="I10:I69">
    <cfRule type="cellIs" dxfId="142" priority="75" stopIfTrue="1" operator="equal">
      <formula>"GRAVE"</formula>
    </cfRule>
    <cfRule type="cellIs" dxfId="141" priority="76" stopIfTrue="1" operator="equal">
      <formula>"MODERADO"</formula>
    </cfRule>
    <cfRule type="cellIs" dxfId="140" priority="77" stopIfTrue="1" operator="equal">
      <formula>"LEVE"</formula>
    </cfRule>
  </conditionalFormatting>
  <conditionalFormatting sqref="K10:K69">
    <cfRule type="containsText" dxfId="139" priority="55" operator="containsText" text="Si el proceso lo requiere">
      <formula>NOT(ISERROR(SEARCH("Si el proceso lo requiere",K10)))</formula>
    </cfRule>
    <cfRule type="containsText" dxfId="138" priority="57" operator="containsText" text="Debe formularse">
      <formula>NOT(ISERROR(SEARCH("Debe formularse",K10)))</formula>
    </cfRule>
  </conditionalFormatting>
  <conditionalFormatting sqref="K16:K18">
    <cfRule type="containsText" dxfId="137" priority="56" operator="containsText" text="SI el proceso lo requiere">
      <formula>NOT(ISERROR(SEARCH("SI el proceso lo requiere",K16)))</formula>
    </cfRule>
  </conditionalFormatting>
  <conditionalFormatting sqref="K10:K69">
    <cfRule type="cellIs" dxfId="136" priority="54" operator="equal">
      <formula>"NO"</formula>
    </cfRule>
  </conditionalFormatting>
  <conditionalFormatting sqref="L10 L19:N19 L22:N22 L25:N25 L28:N28 L31:N31 L34:N34 L37:N37 L40:N40 L43:N43 L46:N46 L49:N49 L52:N52 L55:N55 L58:N58 L61:N61 L64:N64 L67:N67">
    <cfRule type="expression" dxfId="135" priority="53">
      <formula>K10="NO"</formula>
    </cfRule>
  </conditionalFormatting>
  <conditionalFormatting sqref="O10:O12 O19:O69">
    <cfRule type="expression" dxfId="134" priority="52">
      <formula>K10="NO"</formula>
    </cfRule>
  </conditionalFormatting>
  <conditionalFormatting sqref="P10:R12 P19:R69">
    <cfRule type="expression" dxfId="133" priority="51">
      <formula>K10="NO"</formula>
    </cfRule>
  </conditionalFormatting>
  <conditionalFormatting sqref="S10:S12 S19:S69">
    <cfRule type="expression" dxfId="132" priority="50">
      <formula>K10="NO"</formula>
    </cfRule>
  </conditionalFormatting>
  <conditionalFormatting sqref="I70:I72">
    <cfRule type="cellIs" dxfId="131" priority="34" stopIfTrue="1" operator="equal">
      <formula>"GRAVE"</formula>
    </cfRule>
    <cfRule type="cellIs" dxfId="130" priority="35" stopIfTrue="1" operator="equal">
      <formula>"MODERADO"</formula>
    </cfRule>
    <cfRule type="cellIs" dxfId="129" priority="36" stopIfTrue="1" operator="equal">
      <formula>"LEVE"</formula>
    </cfRule>
  </conditionalFormatting>
  <conditionalFormatting sqref="K70:K72">
    <cfRule type="containsText" dxfId="128" priority="32" operator="containsText" text="Si el proceso lo requiere">
      <formula>NOT(ISERROR(SEARCH("Si el proceso lo requiere",K70)))</formula>
    </cfRule>
    <cfRule type="containsText" dxfId="127" priority="33" operator="containsText" text="Debe formularse">
      <formula>NOT(ISERROR(SEARCH("Debe formularse",K70)))</formula>
    </cfRule>
  </conditionalFormatting>
  <conditionalFormatting sqref="K70:K72">
    <cfRule type="cellIs" dxfId="126" priority="31" operator="equal">
      <formula>"NO"</formula>
    </cfRule>
  </conditionalFormatting>
  <conditionalFormatting sqref="L70:N70">
    <cfRule type="expression" dxfId="125" priority="30">
      <formula>K70="NO"</formula>
    </cfRule>
  </conditionalFormatting>
  <conditionalFormatting sqref="O70:O72">
    <cfRule type="expression" dxfId="124" priority="29">
      <formula>K70="NO"</formula>
    </cfRule>
  </conditionalFormatting>
  <conditionalFormatting sqref="P70:R72">
    <cfRule type="expression" dxfId="123" priority="28">
      <formula>K70="NO"</formula>
    </cfRule>
  </conditionalFormatting>
  <conditionalFormatting sqref="S70:S72">
    <cfRule type="expression" dxfId="122" priority="27">
      <formula>K70="NO"</formula>
    </cfRule>
  </conditionalFormatting>
  <conditionalFormatting sqref="I73:I75">
    <cfRule type="cellIs" dxfId="121" priority="24" stopIfTrue="1" operator="equal">
      <formula>"GRAVE"</formula>
    </cfRule>
    <cfRule type="cellIs" dxfId="120" priority="25" stopIfTrue="1" operator="equal">
      <formula>"MODERADO"</formula>
    </cfRule>
    <cfRule type="cellIs" dxfId="119" priority="26" stopIfTrue="1" operator="equal">
      <formula>"LEVE"</formula>
    </cfRule>
  </conditionalFormatting>
  <conditionalFormatting sqref="K73:K75">
    <cfRule type="containsText" dxfId="118" priority="22" operator="containsText" text="Si el proceso lo requiere">
      <formula>NOT(ISERROR(SEARCH("Si el proceso lo requiere",K73)))</formula>
    </cfRule>
    <cfRule type="containsText" dxfId="117" priority="23" operator="containsText" text="Debe formularse">
      <formula>NOT(ISERROR(SEARCH("Debe formularse",K73)))</formula>
    </cfRule>
  </conditionalFormatting>
  <conditionalFormatting sqref="K73:K75">
    <cfRule type="cellIs" dxfId="116" priority="21" operator="equal">
      <formula>"NO"</formula>
    </cfRule>
  </conditionalFormatting>
  <conditionalFormatting sqref="L73:N73">
    <cfRule type="expression" dxfId="115" priority="20">
      <formula>K73="NO"</formula>
    </cfRule>
  </conditionalFormatting>
  <conditionalFormatting sqref="O73:O75">
    <cfRule type="expression" dxfId="114" priority="19">
      <formula>K73="NO"</formula>
    </cfRule>
  </conditionalFormatting>
  <conditionalFormatting sqref="P73:R75">
    <cfRule type="expression" dxfId="113" priority="18">
      <formula>K73="NO"</formula>
    </cfRule>
  </conditionalFormatting>
  <conditionalFormatting sqref="S73:S75">
    <cfRule type="expression" dxfId="112" priority="17">
      <formula>K73="NO"</formula>
    </cfRule>
  </conditionalFormatting>
  <conditionalFormatting sqref="L16:N16">
    <cfRule type="expression" dxfId="111" priority="12">
      <formula>K16="NO"</formula>
    </cfRule>
  </conditionalFormatting>
  <conditionalFormatting sqref="O16:O18">
    <cfRule type="expression" dxfId="110" priority="11">
      <formula>K16="NO"</formula>
    </cfRule>
  </conditionalFormatting>
  <conditionalFormatting sqref="P16:R18">
    <cfRule type="expression" dxfId="109" priority="10">
      <formula>K16="NO"</formula>
    </cfRule>
  </conditionalFormatting>
  <conditionalFormatting sqref="S16:S18">
    <cfRule type="expression" dxfId="108" priority="9">
      <formula>O16="NO"</formula>
    </cfRule>
  </conditionalFormatting>
  <conditionalFormatting sqref="L13:N13">
    <cfRule type="expression" dxfId="107" priority="4">
      <formula>K13="NO"</formula>
    </cfRule>
  </conditionalFormatting>
  <conditionalFormatting sqref="O13:O15">
    <cfRule type="expression" dxfId="106" priority="3">
      <formula>K13="NO"</formula>
    </cfRule>
  </conditionalFormatting>
  <conditionalFormatting sqref="P13:R15">
    <cfRule type="expression" dxfId="105" priority="2">
      <formula>K13="NO"</formula>
    </cfRule>
  </conditionalFormatting>
  <conditionalFormatting sqref="S13:S15">
    <cfRule type="expression" dxfId="104" priority="1">
      <formula>O13="NO"</formula>
    </cfRule>
  </conditionalFormatting>
  <dataValidations xWindow="1466" yWindow="553" count="5">
    <dataValidation allowBlank="1" showInputMessage="1" showErrorMessage="1" promptTitle="TRATAMIENTO DEL RIESGO" prompt="Defina el tratamiento a dar el riesgo" sqref="J10:J75" xr:uid="{00000000-0002-0000-0100-000000000000}"/>
    <dataValidation allowBlank="1" showInputMessage="1" showErrorMessage="1" promptTitle="Responsable Contingencia" prompt="Establezca quien es el responsable que lidera la acción de contingencia." sqref="S10 O10:P10 O13:Q13 O16:Q16 O19:Q19 O22:Q22 O25:Q25 O28:Q28 O31:Q31 O34:Q34 O37:Q37 O40:Q40 O43:Q43 O46:Q46 O49:Q49 O52:Q52 O55:Q55 O58:Q58 O61:Q61 O64:Q64 O67:Q67 O70:Q70 O73:Q73" xr:uid="{00000000-0002-0000-0100-000001000000}"/>
    <dataValidation allowBlank="1" showInputMessage="1" showErrorMessage="1" promptTitle="RECUPERACIÓN" prompt="Describa la acción que se debe seguir luego de que se presente el acontecimiento , con el fin de que se pueda prestar el servicio o realizar las operaciones conforme a lo establecido antes de la materialización del riesgo." sqref="R13 R16 R19 R22 R25 R28 R31 R34 R37 R40 R43 R46 R49 R52 R55 R58 R61 R64 R67 R70 R73" xr:uid="{00000000-0002-0000-0100-000002000000}"/>
    <dataValidation allowBlank="1" showInputMessage="1" showErrorMessage="1" promptTitle="Responable de recuperación" prompt="Establezca quien es el responsable de liderar la accción de recuperación." sqref="S13 S16 S19 S22 S25 S28 S31 S34 S37 S40 S43 S46 S49 S52 S55 S58 S61 S64 S67 S70 S73" xr:uid="{00000000-0002-0000-0100-000003000000}"/>
    <dataValidation type="custom" allowBlank="1" showInputMessage="1" showErrorMessage="1" sqref="L10 L13:N13 L16:N16 L19:N19 L22:N22 L25:N25 L28:N28 L31:N31 L34:N34 L37:N37 L40:N40 L43:N43 L46:N46 L49:N49 L52:N52 L55:N55 L58:N58 L61:N61 L64:N64 L67:N67 L70:N70 L73:N73" xr:uid="{00000000-0002-0000-0100-000004000000}">
      <formula1>K10&lt;&gt;"NO"</formula1>
    </dataValidation>
  </dataValidations>
  <pageMargins left="1.3779527559055118" right="0.15748031496062992" top="0.59055118110236227" bottom="0.39370078740157483" header="0" footer="0"/>
  <pageSetup paperSize="120" scale="50" fitToHeight="10"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C140"/>
  <sheetViews>
    <sheetView showGridLines="0" tabSelected="1" topLeftCell="A25" zoomScale="70" zoomScaleNormal="70" zoomScaleSheetLayoutView="130" workbookViewId="0">
      <pane xSplit="1" topLeftCell="T1" activePane="topRight" state="frozen"/>
      <selection pane="topRight" activeCell="Z29" sqref="Z29"/>
    </sheetView>
  </sheetViews>
  <sheetFormatPr baseColWidth="10" defaultColWidth="11.42578125" defaultRowHeight="12" x14ac:dyDescent="0.2"/>
  <cols>
    <col min="1" max="1" width="5.28515625" style="13" customWidth="1"/>
    <col min="2" max="2" width="30" style="13" customWidth="1"/>
    <col min="3" max="3" width="14" style="13" customWidth="1"/>
    <col min="4" max="4" width="12" style="13" customWidth="1"/>
    <col min="5" max="5" width="24.7109375" style="13" customWidth="1"/>
    <col min="6" max="7" width="32.42578125" style="13" customWidth="1"/>
    <col min="8" max="8" width="24.7109375" style="13" customWidth="1"/>
    <col min="9" max="9" width="14.5703125" style="13" customWidth="1"/>
    <col min="10" max="10" width="12.42578125" style="13" customWidth="1"/>
    <col min="11" max="11" width="13.42578125" style="13" customWidth="1"/>
    <col min="12" max="13" width="35.7109375" style="13" customWidth="1"/>
    <col min="14" max="14" width="17.85546875" style="13" customWidth="1"/>
    <col min="15" max="15" width="26" style="13" customWidth="1"/>
    <col min="16" max="16" width="13.42578125" style="13" customWidth="1"/>
    <col min="17" max="17" width="9.7109375" style="13" customWidth="1"/>
    <col min="18" max="18" width="11.7109375" style="13" customWidth="1"/>
    <col min="19" max="19" width="35.7109375" style="13" customWidth="1"/>
    <col min="20" max="20" width="9.28515625" style="13" customWidth="1"/>
    <col min="21" max="21" width="19.42578125" style="13" customWidth="1"/>
    <col min="22" max="23" width="20.7109375" style="13" customWidth="1"/>
    <col min="24" max="24" width="13.140625" style="13" customWidth="1"/>
    <col min="25" max="25" width="30.7109375" style="13" customWidth="1"/>
    <col min="26" max="26" width="18.140625" style="13" customWidth="1"/>
    <col min="27" max="27" width="30.7109375" style="13" customWidth="1"/>
    <col min="28" max="28" width="16.42578125" style="13" customWidth="1"/>
    <col min="29" max="16384" width="11.42578125" style="13"/>
  </cols>
  <sheetData>
    <row r="1" spans="1:29" s="136" customFormat="1" ht="19.5" customHeight="1" x14ac:dyDescent="0.2">
      <c r="A1" s="131"/>
      <c r="B1" s="132"/>
      <c r="C1" s="132"/>
      <c r="D1" s="55"/>
      <c r="E1" s="55"/>
      <c r="F1" s="55"/>
      <c r="G1" s="55"/>
      <c r="H1" s="55"/>
      <c r="I1" s="55"/>
      <c r="J1" s="55"/>
      <c r="K1" s="55"/>
      <c r="L1" s="55"/>
      <c r="M1" s="55"/>
      <c r="N1" s="55"/>
      <c r="O1" s="55"/>
      <c r="P1" s="55"/>
      <c r="Q1" s="55"/>
      <c r="R1" s="55"/>
      <c r="S1" s="55"/>
      <c r="T1" s="55"/>
      <c r="U1" s="55"/>
      <c r="V1" s="55"/>
      <c r="W1" s="55"/>
      <c r="X1" s="55"/>
      <c r="Y1" s="55"/>
      <c r="Z1" s="55"/>
      <c r="AA1" s="140" t="s">
        <v>66</v>
      </c>
      <c r="AB1" s="142" t="s">
        <v>445</v>
      </c>
    </row>
    <row r="2" spans="1:29" s="136" customFormat="1" ht="18.75" customHeight="1" x14ac:dyDescent="0.2">
      <c r="A2" s="53"/>
      <c r="D2" s="274" t="s">
        <v>68</v>
      </c>
      <c r="E2" s="274"/>
      <c r="F2" s="274"/>
      <c r="G2" s="274"/>
      <c r="H2" s="274"/>
      <c r="I2" s="274"/>
      <c r="J2" s="274"/>
      <c r="K2" s="274"/>
      <c r="L2" s="274"/>
      <c r="M2" s="274"/>
      <c r="N2" s="274"/>
      <c r="O2" s="274"/>
      <c r="P2" s="274"/>
      <c r="Q2" s="274"/>
      <c r="R2" s="274"/>
      <c r="S2" s="274"/>
      <c r="T2" s="274"/>
      <c r="U2" s="274"/>
      <c r="V2" s="274"/>
      <c r="W2" s="274"/>
      <c r="X2" s="274"/>
      <c r="Y2" s="274"/>
      <c r="Z2" s="274"/>
      <c r="AA2" s="144" t="s">
        <v>438</v>
      </c>
      <c r="AB2" s="146">
        <v>9</v>
      </c>
    </row>
    <row r="3" spans="1:29" s="136" customFormat="1" ht="18.75" customHeight="1" x14ac:dyDescent="0.2">
      <c r="A3" s="53"/>
      <c r="D3" s="274" t="s">
        <v>61</v>
      </c>
      <c r="E3" s="274"/>
      <c r="F3" s="274"/>
      <c r="G3" s="274"/>
      <c r="H3" s="274"/>
      <c r="I3" s="274"/>
      <c r="J3" s="274"/>
      <c r="K3" s="274"/>
      <c r="L3" s="274"/>
      <c r="M3" s="274"/>
      <c r="N3" s="274"/>
      <c r="O3" s="274"/>
      <c r="P3" s="274"/>
      <c r="Q3" s="274"/>
      <c r="R3" s="274"/>
      <c r="S3" s="274"/>
      <c r="T3" s="274"/>
      <c r="U3" s="274"/>
      <c r="V3" s="274"/>
      <c r="W3" s="274"/>
      <c r="X3" s="274"/>
      <c r="Y3" s="274"/>
      <c r="Z3" s="274"/>
      <c r="AA3" s="144" t="s">
        <v>439</v>
      </c>
      <c r="AB3" s="147">
        <v>45219</v>
      </c>
    </row>
    <row r="4" spans="1:29" s="136" customFormat="1" ht="18.75" customHeight="1" thickBot="1" x14ac:dyDescent="0.25">
      <c r="A4" s="57"/>
      <c r="B4" s="58"/>
      <c r="C4" s="58"/>
      <c r="D4" s="309"/>
      <c r="E4" s="309"/>
      <c r="F4" s="309"/>
      <c r="G4" s="309"/>
      <c r="H4" s="309"/>
      <c r="I4" s="309"/>
      <c r="J4" s="309"/>
      <c r="K4" s="309"/>
      <c r="L4" s="309"/>
      <c r="M4" s="309"/>
      <c r="N4" s="309"/>
      <c r="O4" s="309"/>
      <c r="P4" s="309"/>
      <c r="Q4" s="309"/>
      <c r="R4" s="309"/>
      <c r="S4" s="309"/>
      <c r="T4" s="309"/>
      <c r="U4" s="309"/>
      <c r="V4" s="309"/>
      <c r="W4" s="309"/>
      <c r="X4" s="309"/>
      <c r="Y4" s="309"/>
      <c r="Z4" s="309"/>
      <c r="AA4" s="195" t="s">
        <v>440</v>
      </c>
      <c r="AB4" s="196" t="s">
        <v>443</v>
      </c>
    </row>
    <row r="5" spans="1:29" s="136" customFormat="1" ht="18.75" customHeight="1" thickBot="1" x14ac:dyDescent="0.25">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row>
    <row r="6" spans="1:29" s="137" customFormat="1" ht="40.5" customHeight="1" thickBot="1" x14ac:dyDescent="0.25">
      <c r="A6" s="348" t="str">
        <f>'01-Mapa de riesgo-UO'!A6:D6</f>
        <v>TIPO DE MAPA</v>
      </c>
      <c r="B6" s="349"/>
      <c r="C6" s="204"/>
      <c r="D6" s="353" t="str">
        <f>'01-Mapa de riesgo-UO'!E6</f>
        <v>PDI</v>
      </c>
      <c r="E6" s="354"/>
      <c r="F6" s="354"/>
      <c r="G6" s="355"/>
      <c r="H6" s="152"/>
      <c r="I6" s="152"/>
      <c r="J6" s="152"/>
      <c r="K6" s="152"/>
      <c r="L6" s="344" t="s">
        <v>8</v>
      </c>
      <c r="M6" s="344"/>
      <c r="N6" s="351">
        <v>45596</v>
      </c>
      <c r="O6" s="352"/>
      <c r="P6" s="205"/>
      <c r="U6" s="205"/>
      <c r="V6" s="205"/>
      <c r="W6" s="205"/>
      <c r="X6" s="205"/>
    </row>
    <row r="7" spans="1:29" s="137" customFormat="1" ht="21.75" customHeight="1" thickBot="1" x14ac:dyDescent="0.25">
      <c r="A7" s="350"/>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row>
    <row r="8" spans="1:29" s="137" customFormat="1" ht="32.25" customHeight="1" x14ac:dyDescent="0.2">
      <c r="A8" s="316" t="s">
        <v>55</v>
      </c>
      <c r="B8" s="318" t="s">
        <v>560</v>
      </c>
      <c r="C8" s="318" t="s">
        <v>561</v>
      </c>
      <c r="D8" s="310" t="s">
        <v>75</v>
      </c>
      <c r="E8" s="310"/>
      <c r="F8" s="310"/>
      <c r="G8" s="310"/>
      <c r="H8" s="310"/>
      <c r="I8" s="310" t="s">
        <v>73</v>
      </c>
      <c r="J8" s="310" t="s">
        <v>59</v>
      </c>
      <c r="K8" s="310"/>
      <c r="L8" s="310"/>
      <c r="M8" s="310" t="s">
        <v>58</v>
      </c>
      <c r="N8" s="310"/>
      <c r="O8" s="310"/>
      <c r="P8" s="310"/>
      <c r="Q8" s="310"/>
      <c r="R8" s="310"/>
      <c r="S8" s="310"/>
      <c r="T8" s="310"/>
      <c r="U8" s="345" t="s">
        <v>78</v>
      </c>
      <c r="V8" s="346"/>
      <c r="W8" s="346"/>
      <c r="X8" s="346"/>
      <c r="Y8" s="346"/>
      <c r="Z8" s="346"/>
      <c r="AA8" s="347"/>
      <c r="AB8" s="320" t="s">
        <v>19</v>
      </c>
    </row>
    <row r="9" spans="1:29" s="159" customFormat="1" ht="38.25" customHeight="1" x14ac:dyDescent="0.2">
      <c r="A9" s="317"/>
      <c r="B9" s="319"/>
      <c r="C9" s="319"/>
      <c r="D9" s="199" t="s">
        <v>71</v>
      </c>
      <c r="E9" s="199" t="s">
        <v>4</v>
      </c>
      <c r="F9" s="199" t="s">
        <v>0</v>
      </c>
      <c r="G9" s="199" t="s">
        <v>56</v>
      </c>
      <c r="H9" s="199" t="s">
        <v>32</v>
      </c>
      <c r="I9" s="311"/>
      <c r="J9" s="199" t="s">
        <v>63</v>
      </c>
      <c r="K9" s="199" t="s">
        <v>64</v>
      </c>
      <c r="L9" s="199" t="s">
        <v>480</v>
      </c>
      <c r="M9" s="206" t="s">
        <v>85</v>
      </c>
      <c r="N9" s="206" t="s">
        <v>399</v>
      </c>
      <c r="O9" s="206" t="s">
        <v>400</v>
      </c>
      <c r="P9" s="206" t="s">
        <v>60</v>
      </c>
      <c r="Q9" s="206" t="s">
        <v>401</v>
      </c>
      <c r="R9" s="207" t="s">
        <v>404</v>
      </c>
      <c r="S9" s="334" t="s">
        <v>481</v>
      </c>
      <c r="T9" s="335"/>
      <c r="U9" s="199" t="s">
        <v>279</v>
      </c>
      <c r="V9" s="199" t="s">
        <v>280</v>
      </c>
      <c r="W9" s="199" t="s">
        <v>281</v>
      </c>
      <c r="X9" s="337" t="s">
        <v>286</v>
      </c>
      <c r="Y9" s="338"/>
      <c r="Z9" s="337" t="s">
        <v>289</v>
      </c>
      <c r="AA9" s="338"/>
      <c r="AB9" s="321"/>
    </row>
    <row r="10" spans="1:29" s="159" customFormat="1" ht="84.75" customHeight="1" x14ac:dyDescent="0.2">
      <c r="A10" s="253">
        <v>1</v>
      </c>
      <c r="B10" s="240" t="str">
        <f>'01-Mapa de riesgo-UO'!D11</f>
        <v>DIRECCIONAMIENTO_INSTITUCIONAL</v>
      </c>
      <c r="C10" s="332" t="str">
        <f>+'01-Mapa de riesgo-UO'!F11</f>
        <v>NO</v>
      </c>
      <c r="D10" s="290" t="str">
        <f>'01-Mapa de riesgo-UO'!J11</f>
        <v>Cumplimiento</v>
      </c>
      <c r="E10" s="290" t="str">
        <f>'01-Mapa de riesgo-UO'!K11</f>
        <v>Incumplimiento de las metas en los tres niveles de gestión  del PDI 2020-2028</v>
      </c>
      <c r="F10" s="290" t="str">
        <f>'01-Mapa de riesgo-UO'!L11</f>
        <v xml:space="preserve">Incumplimiento de las metas planteadas en los tres niveles de gestión del Plan de Desarrollo Institucional  proyectadas por las redes de trabajo </v>
      </c>
      <c r="G10" s="125" t="str">
        <f>'01-Mapa de riesgo-UO'!I11</f>
        <v>Debilidad en el seguimiento a las metas del Plan de Desarrollo Institucional 2020-2028 "Aquí construimos futuro"</v>
      </c>
      <c r="H10" s="290" t="str">
        <f>'01-Mapa de riesgo-UO'!M11</f>
        <v xml:space="preserve">Incumplimiento de la misión y visión institucional
Hallazgos por parte de los entes de control externos e internos
Reprocesos en el reporte
Credibilidad e imagen institucional 
Detrimento presupuestal
Falta de confiabilidad de la información </v>
      </c>
      <c r="I10" s="292" t="str">
        <f>'01-Mapa de riesgo-UO'!AT11</f>
        <v>LEVE</v>
      </c>
      <c r="J10" s="290" t="str">
        <f xml:space="preserve"> '01-Mapa de riesgo-UO'!AU11</f>
        <v>Nivel cumplimiento del PDI en sus tres niveles de gestión</v>
      </c>
      <c r="K10" s="339">
        <v>0.74319999999999997</v>
      </c>
      <c r="L10" s="336" t="s">
        <v>695</v>
      </c>
      <c r="M10" s="126" t="str">
        <f>IF('01-Mapa de riesgo-UO'!S11="No existen", "No existe control para el riesgo",'01-Mapa de riesgo-UO'!W11)</f>
        <v>Comité de Gerencia del PDI y proceso de autoevaluación 
Sistema de Gerencia del PDI</v>
      </c>
      <c r="N10" s="126">
        <f>'01-Mapa de riesgo-UO'!AB11</f>
        <v>0</v>
      </c>
      <c r="O10" s="126" t="str">
        <f>'01-Mapa de riesgo-UO'!AG11</f>
        <v xml:space="preserve">Profesional PDI
Profesional Proyectos </v>
      </c>
      <c r="P10" s="133" t="str">
        <f>'01-Mapa de riesgo-UO'!AL11</f>
        <v>Cuatrimestral</v>
      </c>
      <c r="Q10" s="133" t="str">
        <f>'01-Mapa de riesgo-UO'!AP11</f>
        <v>Preventivo</v>
      </c>
      <c r="R10" s="292" t="str">
        <f>'01-Mapa de riesgo-UO'!AR11</f>
        <v>FUERTE</v>
      </c>
      <c r="S10" s="336" t="s">
        <v>674</v>
      </c>
      <c r="T10" s="336"/>
      <c r="U10" s="208" t="str">
        <f>'01-Mapa de riesgo-UO'!AW11</f>
        <v>ASUMIR</v>
      </c>
      <c r="V10" s="208">
        <f>'01-Mapa de riesgo-UO'!AX11</f>
        <v>0</v>
      </c>
      <c r="W10" s="208">
        <f>IF(U10="COMPARTIR",'01-Mapa de riesgo-UO'!BA11, IF(U10=0, 0,$I$6))</f>
        <v>0</v>
      </c>
      <c r="X10" s="134"/>
      <c r="Y10" s="134"/>
      <c r="Z10" s="134"/>
      <c r="AA10" s="134"/>
      <c r="AB10" s="253" t="s">
        <v>683</v>
      </c>
    </row>
    <row r="11" spans="1:29" s="159" customFormat="1" ht="79.5" customHeight="1" x14ac:dyDescent="0.2">
      <c r="A11" s="253"/>
      <c r="B11" s="240"/>
      <c r="C11" s="332"/>
      <c r="D11" s="290"/>
      <c r="E11" s="290"/>
      <c r="F11" s="290"/>
      <c r="G11" s="125" t="str">
        <f>'01-Mapa de riesgo-UO'!I12</f>
        <v xml:space="preserve">Reporte inadecuado o incompleto por parte de las redes de trabajo </v>
      </c>
      <c r="H11" s="290"/>
      <c r="I11" s="292"/>
      <c r="J11" s="290"/>
      <c r="K11" s="340"/>
      <c r="L11" s="342"/>
      <c r="M11" s="126" t="str">
        <f>IF('01-Mapa de riesgo-UO'!S12="No existen", "No existe control para el riesgo",'01-Mapa de riesgo-UO'!W12)</f>
        <v>Reportes bimestrales (proyectos/planes operativos), cuatrimestral (pilares, programas, proyectos/planes operativos) en el sistema de información del PDI</v>
      </c>
      <c r="N11" s="126" t="str">
        <f>'01-Mapa de riesgo-UO'!AB12</f>
        <v>SIGER</v>
      </c>
      <c r="O11" s="126" t="str">
        <f>'01-Mapa de riesgo-UO'!AG12</f>
        <v>Profesional PDI
Profesional Proyectos 
Profesional AIE</v>
      </c>
      <c r="P11" s="133" t="str">
        <f>'01-Mapa de riesgo-UO'!AL12</f>
        <v>Bimestral</v>
      </c>
      <c r="Q11" s="133" t="str">
        <f>'01-Mapa de riesgo-UO'!AP12</f>
        <v>Preventivo</v>
      </c>
      <c r="R11" s="292"/>
      <c r="S11" s="336" t="s">
        <v>675</v>
      </c>
      <c r="T11" s="336"/>
      <c r="U11" s="208" t="str">
        <f>'01-Mapa de riesgo-UO'!AW12</f>
        <v>ASUMIR</v>
      </c>
      <c r="V11" s="208">
        <f>'01-Mapa de riesgo-UO'!AX12</f>
        <v>0</v>
      </c>
      <c r="W11" s="208">
        <f>IF(U11="COMPARTIR",'01-Mapa de riesgo-UO'!BA12, IF(U11=0, 0,$I$6))</f>
        <v>0</v>
      </c>
      <c r="X11" s="134"/>
      <c r="Y11" s="134"/>
      <c r="Z11" s="134"/>
      <c r="AA11" s="134"/>
      <c r="AB11" s="253"/>
    </row>
    <row r="12" spans="1:29" s="159" customFormat="1" ht="62.45" customHeight="1" x14ac:dyDescent="0.2">
      <c r="A12" s="253"/>
      <c r="B12" s="240"/>
      <c r="C12" s="332"/>
      <c r="D12" s="290"/>
      <c r="E12" s="290"/>
      <c r="F12" s="290"/>
      <c r="G12" s="125" t="str">
        <f>'01-Mapa de riesgo-UO'!I13</f>
        <v xml:space="preserve">Baja calidad del reporte en los tres niveles de gestión del PDI </v>
      </c>
      <c r="H12" s="290"/>
      <c r="I12" s="292"/>
      <c r="J12" s="290"/>
      <c r="K12" s="340"/>
      <c r="L12" s="342"/>
      <c r="M12" s="126" t="str">
        <f>IF('01-Mapa de riesgo-UO'!S13="No existen", "No existe control para el riesgo",'01-Mapa de riesgo-UO'!W13)</f>
        <v>Proceso de calidad de información del PDI</v>
      </c>
      <c r="N12" s="126">
        <f>'01-Mapa de riesgo-UO'!AB13</f>
        <v>0</v>
      </c>
      <c r="O12" s="126" t="str">
        <f>'01-Mapa de riesgo-UO'!AG13</f>
        <v xml:space="preserve">Profesional PDI
Profesional Proyectos </v>
      </c>
      <c r="P12" s="133" t="str">
        <f>'01-Mapa de riesgo-UO'!AL13</f>
        <v>Bimestral</v>
      </c>
      <c r="Q12" s="133" t="str">
        <f>'01-Mapa de riesgo-UO'!AP13</f>
        <v>Preventivo</v>
      </c>
      <c r="R12" s="292"/>
      <c r="S12" s="336" t="s">
        <v>676</v>
      </c>
      <c r="T12" s="336"/>
      <c r="U12" s="208" t="str">
        <f>'01-Mapa de riesgo-UO'!AW13</f>
        <v>ASUMIR</v>
      </c>
      <c r="V12" s="208">
        <f>'01-Mapa de riesgo-UO'!AX13</f>
        <v>0</v>
      </c>
      <c r="W12" s="208">
        <f>IF(U12="COMPARTIR",'01-Mapa de riesgo-UO'!BA13, IF(U12=0, 0,$I$6))</f>
        <v>0</v>
      </c>
      <c r="X12" s="134"/>
      <c r="Y12" s="134"/>
      <c r="Z12" s="134"/>
      <c r="AA12" s="134"/>
      <c r="AB12" s="253"/>
    </row>
    <row r="13" spans="1:29" s="159" customFormat="1" ht="104.45" customHeight="1" x14ac:dyDescent="0.2">
      <c r="A13" s="253">
        <v>2</v>
      </c>
      <c r="B13" s="240" t="str">
        <f>'01-Mapa de riesgo-UO'!D14</f>
        <v>DIRECCIONAMIENTO_INSTITUCIONAL</v>
      </c>
      <c r="C13" s="332" t="str">
        <f>+'01-Mapa de riesgo-UO'!F14</f>
        <v>SI</v>
      </c>
      <c r="D13" s="290" t="str">
        <f>'01-Mapa de riesgo-UO'!J14</f>
        <v>Corrupción</v>
      </c>
      <c r="E13" s="290" t="str">
        <f>'01-Mapa de riesgo-UO'!K14</f>
        <v>Ejecución inadecuada de proyectos de la Oficina de Planeación (contratos, Ordenes contractuales,  resoluciones,  proyectos de operación comercial).</v>
      </c>
      <c r="F13" s="290" t="str">
        <f>'01-Mapa de riesgo-UO'!L14</f>
        <v>Incumplimiento en la  ejecución de proyectos (contratos, Ordenes contractuales, resoluciones, proyectos de operación comercial) en el desarrollo y ejecución en cada una de sus etapas</v>
      </c>
      <c r="G13" s="125" t="str">
        <f>'01-Mapa de riesgo-UO'!I14</f>
        <v>Bajo nivel de seguimiento periódico en la ejecución de proyectos (contratos, Ordenes de servicios, proyectos de operación comercial)</v>
      </c>
      <c r="H13" s="290" t="str">
        <f>'01-Mapa de riesgo-UO'!M14</f>
        <v xml:space="preserve">Hallazgos por parte de entes de control
Detrimiento patrimonial
Incumplimiento de resultados
Afectación de la imagen institucional </v>
      </c>
      <c r="I13" s="292" t="str">
        <f>'01-Mapa de riesgo-UO'!AT14</f>
        <v>MODERADO</v>
      </c>
      <c r="J13" s="290" t="str">
        <f xml:space="preserve"> '01-Mapa de riesgo-UO'!AU14</f>
        <v>Contratos y/o proyectos ejecutados inadecuadamente /Total proyectos y/o contratos ejecutados</v>
      </c>
      <c r="K13" s="341">
        <v>0</v>
      </c>
      <c r="L13" s="342" t="s">
        <v>673</v>
      </c>
      <c r="M13" s="126" t="str">
        <f>IF('01-Mapa de riesgo-UO'!S14="No existen", "No existe control para el riesgo",'01-Mapa de riesgo-UO'!W14)</f>
        <v>Generar periodicamente alertas a los supervisores  e interventores frente al estado de los contratos y documentación contractual</v>
      </c>
      <c r="N13" s="126">
        <f>'01-Mapa de riesgo-UO'!AB14</f>
        <v>0</v>
      </c>
      <c r="O13" s="126" t="str">
        <f>'01-Mapa de riesgo-UO'!AG14</f>
        <v>Prestación de servicios No. 5320 -24</v>
      </c>
      <c r="P13" s="133" t="str">
        <f>'01-Mapa de riesgo-UO'!AL14</f>
        <v>Mensual</v>
      </c>
      <c r="Q13" s="133" t="str">
        <f>'01-Mapa de riesgo-UO'!AP14</f>
        <v>Preventivo</v>
      </c>
      <c r="R13" s="292" t="str">
        <f>'01-Mapa de riesgo-UO'!AR14</f>
        <v>FUERTE</v>
      </c>
      <c r="S13" s="336" t="s">
        <v>677</v>
      </c>
      <c r="T13" s="336"/>
      <c r="U13" s="208" t="str">
        <f>'01-Mapa de riesgo-UO'!AW14</f>
        <v>REDUCIR</v>
      </c>
      <c r="V13" s="208" t="str">
        <f>'01-Mapa de riesgo-UO'!AX14</f>
        <v>Definir tips informativos contractuales y de interventoría y supervisión con el fin de generar conocimiento sobre estos temas</v>
      </c>
      <c r="W13" s="208">
        <f>IF(U13="COMPARTIR",'01-Mapa de riesgo-UO'!BA14, IF(U13=0, 0,$I$6))</f>
        <v>0</v>
      </c>
      <c r="X13" s="134" t="s">
        <v>282</v>
      </c>
      <c r="Y13" s="218" t="s">
        <v>680</v>
      </c>
      <c r="Z13" s="134" t="s">
        <v>573</v>
      </c>
      <c r="AA13" s="134"/>
      <c r="AB13" s="253" t="s">
        <v>683</v>
      </c>
    </row>
    <row r="14" spans="1:29" s="159" customFormat="1" ht="88.5" customHeight="1" x14ac:dyDescent="0.2">
      <c r="A14" s="253"/>
      <c r="B14" s="240"/>
      <c r="C14" s="332"/>
      <c r="D14" s="290"/>
      <c r="E14" s="290"/>
      <c r="F14" s="290"/>
      <c r="G14" s="125" t="str">
        <f>'01-Mapa de riesgo-UO'!I15</f>
        <v>Beneficiar a terceros sin el cumplimiento de requisitos contractuales</v>
      </c>
      <c r="H14" s="290"/>
      <c r="I14" s="292"/>
      <c r="J14" s="290"/>
      <c r="K14" s="340"/>
      <c r="L14" s="342"/>
      <c r="M14" s="126" t="str">
        <f>IF('01-Mapa de riesgo-UO'!S15="No existen", "No existe control para el riesgo",'01-Mapa de riesgo-UO'!W15)</f>
        <v xml:space="preserve">Realizar proceso de apoyo al seguimiento de la contratación de la oficina de Planeación </v>
      </c>
      <c r="N14" s="126">
        <f>'01-Mapa de riesgo-UO'!AB15</f>
        <v>0</v>
      </c>
      <c r="O14" s="126" t="str">
        <f>'01-Mapa de riesgo-UO'!AG15</f>
        <v>Prestación de servicios No. 5320 -24</v>
      </c>
      <c r="P14" s="133" t="str">
        <f>'01-Mapa de riesgo-UO'!AL15</f>
        <v>Semanal</v>
      </c>
      <c r="Q14" s="133" t="str">
        <f>'01-Mapa de riesgo-UO'!AP15</f>
        <v>Preventivo</v>
      </c>
      <c r="R14" s="292"/>
      <c r="S14" s="336" t="s">
        <v>678</v>
      </c>
      <c r="T14" s="336"/>
      <c r="U14" s="208" t="str">
        <f>'01-Mapa de riesgo-UO'!AW15</f>
        <v>REDUCIR</v>
      </c>
      <c r="V14" s="208" t="str">
        <f>'01-Mapa de riesgo-UO'!AX15</f>
        <v xml:space="preserve">Designación de un profesional de seguimiento y control como apoyo a la interventoría y supervisión de proyectos /contratos (verificación de productos)
Verificación de documentación de contratos de la oficina de Planeación </v>
      </c>
      <c r="W14" s="208">
        <f>IF(U14="COMPARTIR",'01-Mapa de riesgo-UO'!BA15, IF(U14=0, 0,$I$6))</f>
        <v>0</v>
      </c>
      <c r="X14" s="134" t="s">
        <v>282</v>
      </c>
      <c r="Y14" s="218" t="s">
        <v>681</v>
      </c>
      <c r="Z14" s="134" t="s">
        <v>573</v>
      </c>
      <c r="AA14" s="134"/>
      <c r="AB14" s="253"/>
      <c r="AC14" s="333"/>
    </row>
    <row r="15" spans="1:29" s="159" customFormat="1" ht="84" customHeight="1" x14ac:dyDescent="0.2">
      <c r="A15" s="253"/>
      <c r="B15" s="240"/>
      <c r="C15" s="332"/>
      <c r="D15" s="290"/>
      <c r="E15" s="290"/>
      <c r="F15" s="290"/>
      <c r="G15" s="125" t="str">
        <f>'01-Mapa de riesgo-UO'!I16</f>
        <v xml:space="preserve">Desarticulación de los procedimientos institucionales para el desarrollo y ejecución en cada una de sus etapas </v>
      </c>
      <c r="H15" s="290"/>
      <c r="I15" s="292"/>
      <c r="J15" s="290"/>
      <c r="K15" s="340"/>
      <c r="L15" s="342"/>
      <c r="M15" s="126" t="str">
        <f>IF('01-Mapa de riesgo-UO'!S16="No existen", "No existe control para el riesgo",'01-Mapa de riesgo-UO'!W16)</f>
        <v xml:space="preserve">Proceso de Control de seguimiento a pólizas de los contratos de la oficina de Planeación </v>
      </c>
      <c r="N15" s="126">
        <f>'01-Mapa de riesgo-UO'!AB16</f>
        <v>0</v>
      </c>
      <c r="O15" s="126" t="str">
        <f>'01-Mapa de riesgo-UO'!AG16</f>
        <v>Interventores y supervisores</v>
      </c>
      <c r="P15" s="133" t="str">
        <f>'01-Mapa de riesgo-UO'!AL16</f>
        <v>Mensual</v>
      </c>
      <c r="Q15" s="133" t="str">
        <f>'01-Mapa de riesgo-UO'!AP16</f>
        <v>Preventivo</v>
      </c>
      <c r="R15" s="292"/>
      <c r="S15" s="336" t="s">
        <v>679</v>
      </c>
      <c r="T15" s="336"/>
      <c r="U15" s="208" t="str">
        <f>'01-Mapa de riesgo-UO'!AW16</f>
        <v>REDUCIR</v>
      </c>
      <c r="V15" s="208" t="str">
        <f>'01-Mapa de riesgo-UO'!AX16</f>
        <v>Diligenciamiento de un  formato para seguimiento a los amparos de las pólizas</v>
      </c>
      <c r="W15" s="208">
        <f>IF(U15="COMPARTIR",'01-Mapa de riesgo-UO'!BA16, IF(U15=0, 0,$I$6))</f>
        <v>0</v>
      </c>
      <c r="X15" s="219" t="s">
        <v>282</v>
      </c>
      <c r="Y15" s="218" t="s">
        <v>682</v>
      </c>
      <c r="Z15" s="134" t="s">
        <v>573</v>
      </c>
      <c r="AA15" s="134"/>
      <c r="AB15" s="253"/>
      <c r="AC15" s="333"/>
    </row>
    <row r="16" spans="1:29" ht="154.5" customHeight="1" x14ac:dyDescent="0.2">
      <c r="A16" s="253">
        <v>3</v>
      </c>
      <c r="B16" s="240" t="str">
        <f>'01-Mapa de riesgo-UO'!D17</f>
        <v>ADMINISTRACIÓN_INSTITUCIONAL</v>
      </c>
      <c r="C16" s="332" t="str">
        <f>+'01-Mapa de riesgo-UO'!F17</f>
        <v>NO</v>
      </c>
      <c r="D16" s="290" t="str">
        <f>'01-Mapa de riesgo-UO'!J17</f>
        <v>Información</v>
      </c>
      <c r="E16" s="290" t="str">
        <f>'01-Mapa de riesgo-UO'!K17</f>
        <v>Probabilidad de tener inconsistencias en la información estadística e institucional reportada debido a las diversas fuentes de información internas y las reglas de negocio asociadas a su extracción.</v>
      </c>
      <c r="F16" s="290" t="str">
        <f>'01-Mapa de riesgo-UO'!L17</f>
        <v>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v>
      </c>
      <c r="G16" s="125" t="str">
        <f>'01-Mapa de riesgo-UO'!I17</f>
        <v>Diferentes fuentes primarias de información sin responsables</v>
      </c>
      <c r="H16" s="290" t="str">
        <f>'01-Mapa de riesgo-UO'!M17</f>
        <v>Hallazgos, multas o sanciones por los entes de control o pérdida de credibilidad por diferencias en los reportes de información</v>
      </c>
      <c r="I16" s="292" t="str">
        <f>'01-Mapa de riesgo-UO'!AT17</f>
        <v>MODERADO</v>
      </c>
      <c r="J16" s="290" t="str">
        <f>'01-Mapa de riesgo-UO'!AU17</f>
        <v>Tiempos de respuesta a los requerimientos de información estratégica
Nivel de actualización de la información a nivel estratégico y táctico</v>
      </c>
      <c r="K16" s="343">
        <v>0.97</v>
      </c>
      <c r="L16" s="342" t="s">
        <v>697</v>
      </c>
      <c r="M16" s="126" t="str">
        <f>IF('01-Mapa de riesgo-UO'!S17="No existen", "No existe control para el riesgo",'01-Mapa de riesgo-UO'!W17)</f>
        <v>Inclusión en el Plan de Acción de AIE la generación de alertas a las fuentes de información cuando se detectan inconsistencias.</v>
      </c>
      <c r="N16" s="126">
        <f>'01-Mapa de riesgo-UO'!AB17</f>
        <v>0</v>
      </c>
      <c r="O16" s="126" t="str">
        <f>'01-Mapa de riesgo-UO'!AG17</f>
        <v>Profesional AIE
Técnico AIE</v>
      </c>
      <c r="P16" s="133" t="str">
        <f>'01-Mapa de riesgo-UO'!AL17</f>
        <v>No definida</v>
      </c>
      <c r="Q16" s="133" t="str">
        <f>'01-Mapa de riesgo-UO'!AP17</f>
        <v>Detectivo</v>
      </c>
      <c r="R16" s="292" t="str">
        <f>'01-Mapa de riesgo-UO'!AR17</f>
        <v>ACEPTABLE</v>
      </c>
      <c r="S16" s="336" t="s">
        <v>684</v>
      </c>
      <c r="T16" s="336"/>
      <c r="U16" s="208" t="str">
        <f>'01-Mapa de riesgo-UO'!AW17</f>
        <v>COMPARTIR</v>
      </c>
      <c r="V16" s="208" t="str">
        <f>'01-Mapa de riesgo-UO'!AX17</f>
        <v xml:space="preserve">Definición de alcances de respuestas de planeación de las diferentes solicitudes, para evitar reprocesos y distintas cifras o valores para una misma solicitud. 
</v>
      </c>
      <c r="W16" s="208" t="str">
        <f>IF(U16="COMPARTIR",'01-Mapa de riesgo-UO'!BA17, IF(U16=0, 0,$I$6))</f>
        <v>Admisiones, Registro y Control Académico
Gestión de Tecnologías Informáticas y Sistemas de Información
Gestión del Talento Humano</v>
      </c>
      <c r="X16" s="134" t="s">
        <v>570</v>
      </c>
      <c r="Y16" s="221" t="s">
        <v>699</v>
      </c>
      <c r="Z16" s="134" t="s">
        <v>575</v>
      </c>
      <c r="AA16" s="210"/>
      <c r="AB16" s="253" t="s">
        <v>690</v>
      </c>
    </row>
    <row r="17" spans="1:28" ht="117.75" customHeight="1" x14ac:dyDescent="0.2">
      <c r="A17" s="253"/>
      <c r="B17" s="240"/>
      <c r="C17" s="332"/>
      <c r="D17" s="290"/>
      <c r="E17" s="290"/>
      <c r="F17" s="290"/>
      <c r="G17" s="125">
        <f>'01-Mapa de riesgo-UO'!I18</f>
        <v>0</v>
      </c>
      <c r="H17" s="290"/>
      <c r="I17" s="292"/>
      <c r="J17" s="290"/>
      <c r="K17" s="340"/>
      <c r="L17" s="342"/>
      <c r="M17" s="126" t="str">
        <f>IF('01-Mapa de riesgo-UO'!S18="No existen", "No existe control para el riesgo",'01-Mapa de riesgo-UO'!W18)</f>
        <v>Revisión a la Calidad de datos</v>
      </c>
      <c r="N17" s="126">
        <f>'01-Mapa de riesgo-UO'!AB18</f>
        <v>0</v>
      </c>
      <c r="O17" s="126" t="str">
        <f>'01-Mapa de riesgo-UO'!AG18</f>
        <v>Técnico AIE</v>
      </c>
      <c r="P17" s="133" t="str">
        <f>'01-Mapa de riesgo-UO'!AL18</f>
        <v>Semestral</v>
      </c>
      <c r="Q17" s="133" t="str">
        <f>'01-Mapa de riesgo-UO'!AP18</f>
        <v>Detectivo</v>
      </c>
      <c r="R17" s="292"/>
      <c r="S17" s="336" t="s">
        <v>685</v>
      </c>
      <c r="T17" s="336"/>
      <c r="U17" s="208" t="str">
        <f>'01-Mapa de riesgo-UO'!AW18</f>
        <v>COMPARTIR</v>
      </c>
      <c r="V17" s="208" t="str">
        <f>'01-Mapa de riesgo-UO'!AX18</f>
        <v xml:space="preserve"> Generar una mesa de responsabilidad en cuanto a la información suministrada. El instrumento para este fin debe acordarse con las áreas involucradas.</v>
      </c>
      <c r="W17" s="208" t="str">
        <f>IF(U17="COMPARTIR",'01-Mapa de riesgo-UO'!BA18, IF(U17=0, 0,$I$6))</f>
        <v>Admisiones, Registro y Control Académico
Gestión de Tecnologías Informáticas y Sistemas de Información
Gestión del Talento Humano</v>
      </c>
      <c r="X17" s="134" t="s">
        <v>570</v>
      </c>
      <c r="Y17" s="221" t="s">
        <v>700</v>
      </c>
      <c r="Z17" s="134" t="s">
        <v>575</v>
      </c>
      <c r="AA17" s="210"/>
      <c r="AB17" s="253"/>
    </row>
    <row r="18" spans="1:28" ht="62.45" customHeight="1" x14ac:dyDescent="0.2">
      <c r="A18" s="253"/>
      <c r="B18" s="240"/>
      <c r="C18" s="332"/>
      <c r="D18" s="290"/>
      <c r="E18" s="290"/>
      <c r="F18" s="290"/>
      <c r="G18" s="125">
        <f>'01-Mapa de riesgo-UO'!I19</f>
        <v>0</v>
      </c>
      <c r="H18" s="290"/>
      <c r="I18" s="292"/>
      <c r="J18" s="290"/>
      <c r="K18" s="340"/>
      <c r="L18" s="342"/>
      <c r="M18" s="126">
        <f>IF('01-Mapa de riesgo-UO'!S19="No existen", "No existe control para el riesgo",'01-Mapa de riesgo-UO'!W19)</f>
        <v>0</v>
      </c>
      <c r="N18" s="126">
        <f>'01-Mapa de riesgo-UO'!AB19</f>
        <v>0</v>
      </c>
      <c r="O18" s="126">
        <f>'01-Mapa de riesgo-UO'!AG19</f>
        <v>0</v>
      </c>
      <c r="P18" s="133">
        <f>'01-Mapa de riesgo-UO'!AL19</f>
        <v>0</v>
      </c>
      <c r="Q18" s="133">
        <f>'01-Mapa de riesgo-UO'!AP19</f>
        <v>0</v>
      </c>
      <c r="R18" s="292"/>
      <c r="S18" s="336"/>
      <c r="T18" s="336"/>
      <c r="U18" s="208" t="str">
        <f>'01-Mapa de riesgo-UO'!AW19</f>
        <v>REDUCIR</v>
      </c>
      <c r="V18" s="208" t="str">
        <f>'01-Mapa de riesgo-UO'!AX19</f>
        <v>Definición de protocolos o manuales para la generación de la información definiendo roles y responsabilidades.</v>
      </c>
      <c r="W18" s="208">
        <f>IF(U18="COMPARTIR",'01-Mapa de riesgo-UO'!BA19, IF(U18=0, 0,$I$6))</f>
        <v>0</v>
      </c>
      <c r="X18" s="134"/>
      <c r="Y18" s="221"/>
      <c r="Z18" s="134"/>
      <c r="AA18" s="210"/>
      <c r="AB18" s="253"/>
    </row>
    <row r="19" spans="1:28" ht="62.45" customHeight="1" x14ac:dyDescent="0.2">
      <c r="A19" s="253">
        <v>4</v>
      </c>
      <c r="B19" s="240" t="str">
        <f>'01-Mapa de riesgo-UO'!D20</f>
        <v>ADMINISTRACIÓN_INSTITUCIONAL</v>
      </c>
      <c r="C19" s="332" t="str">
        <f>+'01-Mapa de riesgo-UO'!F20</f>
        <v>NO</v>
      </c>
      <c r="D19" s="290" t="str">
        <f>'01-Mapa de riesgo-UO'!J20</f>
        <v>Información</v>
      </c>
      <c r="E19" s="290" t="str">
        <f>'01-Mapa de riesgo-UO'!K20</f>
        <v>Probabilidad de pérdida de información física y magnética debido a la falta de una política de respaldo en la Universidad, lo que podría ocasionar reprocesos al momento de necesitar su disponibilidad</v>
      </c>
      <c r="F19" s="290" t="str">
        <f>'01-Mapa de riesgo-UO'!L20</f>
        <v>La oficina de planeación maneja un alto volumen de información debido a los múltiples contratos, planos, entre otros activos de información que allí se generan por lo tanto se requiere de un control de una gestión y control de estos archivos.</v>
      </c>
      <c r="G19" s="125" t="str">
        <f>'01-Mapa de riesgo-UO'!I20</f>
        <v>Daños o pérdida de información en servidores o equipos de computo.</v>
      </c>
      <c r="H19" s="290" t="str">
        <f>'01-Mapa de riesgo-UO'!M20</f>
        <v>Multas o sanciones por los entes de control por las demoras en reportes de información. Pérdida de estudios o trabajos ya realizados.</v>
      </c>
      <c r="I19" s="292" t="str">
        <f>'01-Mapa de riesgo-UO'!AT20</f>
        <v>MODERADO</v>
      </c>
      <c r="J19" s="290" t="str">
        <f>'01-Mapa de riesgo-UO'!AU20</f>
        <v>Cumplimiento de la actividad Respaldo de activos de Información del Plan de acción de AIE</v>
      </c>
      <c r="K19" s="343">
        <v>0.5</v>
      </c>
      <c r="L19" s="342" t="s">
        <v>698</v>
      </c>
      <c r="M19" s="126" t="str">
        <f>IF('01-Mapa de riesgo-UO'!S20="No existen", "No existe control para el riesgo",'01-Mapa de riesgo-UO'!W20)</f>
        <v>Actividad en el plan de trabajo de AIE para la actualización de los activos de información</v>
      </c>
      <c r="N19" s="126">
        <f>'01-Mapa de riesgo-UO'!AB20</f>
        <v>0</v>
      </c>
      <c r="O19" s="126" t="str">
        <f>'01-Mapa de riesgo-UO'!AG20</f>
        <v>Profesional AIE</v>
      </c>
      <c r="P19" s="133" t="str">
        <f>'01-Mapa de riesgo-UO'!AL20</f>
        <v>Anual</v>
      </c>
      <c r="Q19" s="133" t="str">
        <f>'01-Mapa de riesgo-UO'!AP20</f>
        <v>Preventivo</v>
      </c>
      <c r="R19" s="292" t="str">
        <f>'01-Mapa de riesgo-UO'!AR20</f>
        <v>ACEPTABLE</v>
      </c>
      <c r="S19" s="336" t="s">
        <v>686</v>
      </c>
      <c r="T19" s="336"/>
      <c r="U19" s="208" t="str">
        <f>'01-Mapa de riesgo-UO'!AW20</f>
        <v>REDUCIR</v>
      </c>
      <c r="V19" s="208" t="str">
        <f>'01-Mapa de riesgo-UO'!AX20</f>
        <v>Generación de reglas con los diferentes líderes de proceso y sus equipos de trabajo para la optimización del espacio y tiempo en los respaldos a los activos de información, esto con el fin de evitar redundancia de información y agotamiento del recurso para este fin.</v>
      </c>
      <c r="W19" s="208">
        <f>IF(U19="COMPARTIR",'01-Mapa de riesgo-UO'!BA20, IF(U19=0, 0,$I$6))</f>
        <v>0</v>
      </c>
      <c r="X19" s="134" t="s">
        <v>282</v>
      </c>
      <c r="Y19" s="221" t="s">
        <v>701</v>
      </c>
      <c r="Z19" s="134" t="s">
        <v>573</v>
      </c>
      <c r="AA19" s="210"/>
      <c r="AB19" s="253" t="s">
        <v>683</v>
      </c>
    </row>
    <row r="20" spans="1:28" ht="62.45" customHeight="1" x14ac:dyDescent="0.2">
      <c r="A20" s="253"/>
      <c r="B20" s="240"/>
      <c r="C20" s="332"/>
      <c r="D20" s="290"/>
      <c r="E20" s="290"/>
      <c r="F20" s="290"/>
      <c r="G20" s="125" t="str">
        <f>'01-Mapa de riesgo-UO'!I21</f>
        <v>Pérdida de información por rotación de personal</v>
      </c>
      <c r="H20" s="290"/>
      <c r="I20" s="292"/>
      <c r="J20" s="290"/>
      <c r="K20" s="340"/>
      <c r="L20" s="342"/>
      <c r="M20" s="126" t="str">
        <f>IF('01-Mapa de riesgo-UO'!S21="No existen", "No existe control para el riesgo",'01-Mapa de riesgo-UO'!W21)</f>
        <v>Actividad en el plan de trabajo de AIE para la realización de jornadas de los activos de información de OPLA</v>
      </c>
      <c r="N20" s="126">
        <f>'01-Mapa de riesgo-UO'!AB21</f>
        <v>0</v>
      </c>
      <c r="O20" s="126" t="str">
        <f>'01-Mapa de riesgo-UO'!AG21</f>
        <v>Prestación de Servicios No. 5350</v>
      </c>
      <c r="P20" s="133" t="str">
        <f>'01-Mapa de riesgo-UO'!AL21</f>
        <v>Semestral</v>
      </c>
      <c r="Q20" s="133" t="str">
        <f>'01-Mapa de riesgo-UO'!AP21</f>
        <v>Preventivo</v>
      </c>
      <c r="R20" s="292"/>
      <c r="S20" s="336" t="s">
        <v>687</v>
      </c>
      <c r="T20" s="336"/>
      <c r="U20" s="208">
        <f>'01-Mapa de riesgo-UO'!AW21</f>
        <v>0</v>
      </c>
      <c r="V20" s="208">
        <f>'01-Mapa de riesgo-UO'!AX21</f>
        <v>0</v>
      </c>
      <c r="W20" s="208">
        <f>IF(U20="COMPARTIR",'01-Mapa de riesgo-UO'!BA21, IF(U20=0, 0,$I$6))</f>
        <v>0</v>
      </c>
      <c r="X20" s="134"/>
      <c r="Y20" s="134"/>
      <c r="Z20" s="134"/>
      <c r="AA20" s="134"/>
      <c r="AB20" s="253"/>
    </row>
    <row r="21" spans="1:28" ht="62.45" customHeight="1" x14ac:dyDescent="0.2">
      <c r="A21" s="253"/>
      <c r="B21" s="240"/>
      <c r="C21" s="332"/>
      <c r="D21" s="290"/>
      <c r="E21" s="290"/>
      <c r="F21" s="290"/>
      <c r="G21" s="125">
        <f>'01-Mapa de riesgo-UO'!I22</f>
        <v>0</v>
      </c>
      <c r="H21" s="290"/>
      <c r="I21" s="292"/>
      <c r="J21" s="290"/>
      <c r="K21" s="340"/>
      <c r="L21" s="342"/>
      <c r="M21" s="126">
        <f>IF('01-Mapa de riesgo-UO'!S22="No existen", "No existe control para el riesgo",'01-Mapa de riesgo-UO'!W22)</f>
        <v>0</v>
      </c>
      <c r="N21" s="126">
        <f>'01-Mapa de riesgo-UO'!AB22</f>
        <v>0</v>
      </c>
      <c r="O21" s="126">
        <f>'01-Mapa de riesgo-UO'!AG22</f>
        <v>0</v>
      </c>
      <c r="P21" s="133">
        <f>'01-Mapa de riesgo-UO'!AL22</f>
        <v>0</v>
      </c>
      <c r="Q21" s="133">
        <f>'01-Mapa de riesgo-UO'!AP22</f>
        <v>0</v>
      </c>
      <c r="R21" s="292"/>
      <c r="S21" s="336"/>
      <c r="T21" s="336"/>
      <c r="U21" s="208">
        <f>'01-Mapa de riesgo-UO'!AW22</f>
        <v>0</v>
      </c>
      <c r="V21" s="208">
        <f>'01-Mapa de riesgo-UO'!AX22</f>
        <v>0</v>
      </c>
      <c r="W21" s="208">
        <f>IF(U21="COMPARTIR",'01-Mapa de riesgo-UO'!BA22, IF(U21=0, 0,$I$6))</f>
        <v>0</v>
      </c>
      <c r="X21" s="134"/>
      <c r="Y21" s="134"/>
      <c r="Z21" s="134"/>
      <c r="AA21" s="134"/>
      <c r="AB21" s="253"/>
    </row>
    <row r="22" spans="1:28" ht="62.45" customHeight="1" x14ac:dyDescent="0.2">
      <c r="A22" s="253">
        <v>5</v>
      </c>
      <c r="B22" s="240" t="str">
        <f>'01-Mapa de riesgo-UO'!D23</f>
        <v>ASEGURAMIENTO_DE_LA_CALIDAD_INSTITUCIONAL</v>
      </c>
      <c r="C22" s="332" t="str">
        <f>+'01-Mapa de riesgo-UO'!F23</f>
        <v>NO</v>
      </c>
      <c r="D22" s="290" t="str">
        <f>'01-Mapa de riesgo-UO'!J23</f>
        <v>Estratégico</v>
      </c>
      <c r="E22" s="290" t="str">
        <f>'01-Mapa de riesgo-UO'!K23</f>
        <v>Perdida de la acreditación por parte de las entidades certificadoras.</v>
      </c>
      <c r="F22" s="290" t="str">
        <f>'01-Mapa de riesgo-UO'!L23</f>
        <v>Riesgo por la perdida del reconocimiento como institución de alta calidad ante organismos acreditadores</v>
      </c>
      <c r="G22" s="125" t="str">
        <f>'01-Mapa de riesgo-UO'!I23</f>
        <v>Incumplimiento de las metas del plan de mejora por el bajo nivel de ejecución de las acciones establecidas.</v>
      </c>
      <c r="H22" s="290" t="str">
        <f>'01-Mapa de riesgo-UO'!M23</f>
        <v>Afectación del reconocimiento y la visibilidad de la institución a nivel nacional e internacional
Pérdida de oportunidades en el contexto a nivel departamental, regional, nacional e internacional
Pérdida de la imagen institucional</v>
      </c>
      <c r="I22" s="292" t="str">
        <f>'01-Mapa de riesgo-UO'!AT23</f>
        <v>LEVE</v>
      </c>
      <c r="J22" s="290" t="str">
        <f>'01-Mapa de riesgo-UO'!AU23</f>
        <v>Nivel cumplimiento del Plan de Mejoramiento Institucional</v>
      </c>
      <c r="K22" s="339">
        <v>0.83899999999999997</v>
      </c>
      <c r="L22" s="342" t="s">
        <v>688</v>
      </c>
      <c r="M22" s="126" t="str">
        <f>IF('01-Mapa de riesgo-UO'!S23="No existen", "No existe control para el riesgo",'01-Mapa de riesgo-UO'!W23)</f>
        <v>Seguimiento periódico del PMI.</v>
      </c>
      <c r="N22" s="126">
        <f>'01-Mapa de riesgo-UO'!AB23</f>
        <v>0</v>
      </c>
      <c r="O22" s="126" t="str">
        <f>'01-Mapa de riesgo-UO'!AG23</f>
        <v>Profesional PAC</v>
      </c>
      <c r="P22" s="133" t="str">
        <f>'01-Mapa de riesgo-UO'!AL23</f>
        <v>Cuatrimestral</v>
      </c>
      <c r="Q22" s="133" t="str">
        <f>'01-Mapa de riesgo-UO'!AP23</f>
        <v>Preventivo</v>
      </c>
      <c r="R22" s="292" t="str">
        <f>'01-Mapa de riesgo-UO'!AR23</f>
        <v>FUERTE</v>
      </c>
      <c r="S22" s="336" t="s">
        <v>689</v>
      </c>
      <c r="T22" s="336"/>
      <c r="U22" s="208" t="str">
        <f>'01-Mapa de riesgo-UO'!AW23</f>
        <v>ASUMIR</v>
      </c>
      <c r="V22" s="208">
        <f>'01-Mapa de riesgo-UO'!AX23</f>
        <v>0</v>
      </c>
      <c r="W22" s="208">
        <f>IF(U22="COMPARTIR",'01-Mapa de riesgo-UO'!BA23, IF(U22=0, 0,$I$6))</f>
        <v>0</v>
      </c>
      <c r="X22" s="134"/>
      <c r="Y22" s="134"/>
      <c r="Z22" s="134"/>
      <c r="AA22" s="209"/>
      <c r="AB22" s="253" t="s">
        <v>690</v>
      </c>
    </row>
    <row r="23" spans="1:28" ht="62.45" customHeight="1" x14ac:dyDescent="0.2">
      <c r="A23" s="253"/>
      <c r="B23" s="240"/>
      <c r="C23" s="332"/>
      <c r="D23" s="290"/>
      <c r="E23" s="290"/>
      <c r="F23" s="290"/>
      <c r="G23" s="125">
        <f>'01-Mapa de riesgo-UO'!I24</f>
        <v>0</v>
      </c>
      <c r="H23" s="290"/>
      <c r="I23" s="292"/>
      <c r="J23" s="290"/>
      <c r="K23" s="340"/>
      <c r="L23" s="342"/>
      <c r="M23" s="126">
        <f>IF('01-Mapa de riesgo-UO'!S24="No existen", "No existe control para el riesgo",'01-Mapa de riesgo-UO'!W24)</f>
        <v>0</v>
      </c>
      <c r="N23" s="126">
        <f>'01-Mapa de riesgo-UO'!AB24</f>
        <v>0</v>
      </c>
      <c r="O23" s="126">
        <f>'01-Mapa de riesgo-UO'!AG24</f>
        <v>0</v>
      </c>
      <c r="P23" s="133">
        <f>'01-Mapa de riesgo-UO'!AL24</f>
        <v>0</v>
      </c>
      <c r="Q23" s="133">
        <f>'01-Mapa de riesgo-UO'!AP24</f>
        <v>0</v>
      </c>
      <c r="R23" s="292"/>
      <c r="S23" s="336"/>
      <c r="T23" s="336"/>
      <c r="U23" s="208">
        <f>'01-Mapa de riesgo-UO'!AW24</f>
        <v>0</v>
      </c>
      <c r="V23" s="208">
        <f>'01-Mapa de riesgo-UO'!AX24</f>
        <v>0</v>
      </c>
      <c r="W23" s="208">
        <f>IF(U23="COMPARTIR",'01-Mapa de riesgo-UO'!BA24, IF(U23=0, 0,$I$6))</f>
        <v>0</v>
      </c>
      <c r="X23" s="134"/>
      <c r="Y23" s="134"/>
      <c r="Z23" s="134"/>
      <c r="AA23" s="209"/>
      <c r="AB23" s="253"/>
    </row>
    <row r="24" spans="1:28" ht="62.45" customHeight="1" x14ac:dyDescent="0.2">
      <c r="A24" s="253"/>
      <c r="B24" s="240"/>
      <c r="C24" s="332"/>
      <c r="D24" s="290"/>
      <c r="E24" s="290"/>
      <c r="F24" s="290"/>
      <c r="G24" s="125">
        <f>'01-Mapa de riesgo-UO'!I25</f>
        <v>0</v>
      </c>
      <c r="H24" s="290"/>
      <c r="I24" s="292"/>
      <c r="J24" s="290"/>
      <c r="K24" s="340"/>
      <c r="L24" s="342"/>
      <c r="M24" s="126">
        <f>IF('01-Mapa de riesgo-UO'!S25="No existen", "No existe control para el riesgo",'01-Mapa de riesgo-UO'!W25)</f>
        <v>0</v>
      </c>
      <c r="N24" s="126">
        <f>'01-Mapa de riesgo-UO'!AB25</f>
        <v>0</v>
      </c>
      <c r="O24" s="126">
        <f>'01-Mapa de riesgo-UO'!AG25</f>
        <v>0</v>
      </c>
      <c r="P24" s="133">
        <f>'01-Mapa de riesgo-UO'!AL25</f>
        <v>0</v>
      </c>
      <c r="Q24" s="133">
        <f>'01-Mapa de riesgo-UO'!AP25</f>
        <v>0</v>
      </c>
      <c r="R24" s="292"/>
      <c r="S24" s="336"/>
      <c r="T24" s="336"/>
      <c r="U24" s="208">
        <f>'01-Mapa de riesgo-UO'!AW25</f>
        <v>0</v>
      </c>
      <c r="V24" s="208">
        <f>'01-Mapa de riesgo-UO'!AX25</f>
        <v>0</v>
      </c>
      <c r="W24" s="208">
        <f>IF(U24="COMPARTIR",'01-Mapa de riesgo-UO'!BA25, IF(U24=0, 0,$I$6))</f>
        <v>0</v>
      </c>
      <c r="X24" s="134"/>
      <c r="Y24" s="134"/>
      <c r="Z24" s="134"/>
      <c r="AA24" s="134"/>
      <c r="AB24" s="253"/>
    </row>
    <row r="25" spans="1:28" ht="176.25" customHeight="1" x14ac:dyDescent="0.2">
      <c r="A25" s="253">
        <v>6</v>
      </c>
      <c r="B25" s="240" t="str">
        <f>'01-Mapa de riesgo-UO'!D26</f>
        <v>ADMINISTRACIÓN_INSTITUCIONAL</v>
      </c>
      <c r="C25" s="332" t="str">
        <f>+'01-Mapa de riesgo-UO'!F26</f>
        <v>NO</v>
      </c>
      <c r="D25" s="290" t="str">
        <f>'01-Mapa de riesgo-UO'!J26</f>
        <v>Estratégico</v>
      </c>
      <c r="E25" s="290" t="str">
        <f>'01-Mapa de riesgo-UO'!K26</f>
        <v xml:space="preserve">Desarticulación 
de los lineamientos del Plan Maestro de la Planta Físca con las apuestas del Plan de Desarrollo Institucional  </v>
      </c>
      <c r="F25" s="290" t="str">
        <f>'01-Mapa de riesgo-UO'!L26</f>
        <v>Obras y diseños  a llevar a cabo por parte de la institución deben estar alineadas  con el Plan maestro GEC y las  apuestas del PDI</v>
      </c>
      <c r="G25" s="125" t="str">
        <f>'01-Mapa de riesgo-UO'!I26</f>
        <v>Debilidad en la trazabilidad y verificación de la alinación de los proyectos de infraestructura con el PDI y su registro en los estudios previos durante la fase precontractual</v>
      </c>
      <c r="H25" s="290" t="str">
        <f>'01-Mapa de riesgo-UO'!M26</f>
        <v>Priorización inadcuada los proyectos acordes a la necesidades de la institución
Hallazgos por parte de los entes de control</v>
      </c>
      <c r="I25" s="292" t="str">
        <f>'01-Mapa de riesgo-UO'!AT26</f>
        <v>MODERADO</v>
      </c>
      <c r="J25" s="290" t="str">
        <f>'01-Mapa de riesgo-UO'!AU26</f>
        <v xml:space="preserve"> Número de proyectos incluidos en el  Plan de acción del proceso, alineados con el Plan Maestro y/o  PDI 
/
 Número de proyectos ejecutados y finalizados en la vigencia </v>
      </c>
      <c r="K25" s="339">
        <f>16%/31%</f>
        <v>0.5161290322580645</v>
      </c>
      <c r="L25" s="342" t="s">
        <v>702</v>
      </c>
      <c r="M25" s="126" t="str">
        <f>IF('01-Mapa de riesgo-UO'!S26="No existen", "No existe control para el riesgo",'01-Mapa de riesgo-UO'!W26)</f>
        <v>Verificación de los estudios previos</v>
      </c>
      <c r="N25" s="126">
        <f>'01-Mapa de riesgo-UO'!AB26</f>
        <v>0</v>
      </c>
      <c r="O25" s="126" t="str">
        <f>'01-Mapa de riesgo-UO'!AG26</f>
        <v>Liderl del proceso GEC
Profesional de Apoyo GEC</v>
      </c>
      <c r="P25" s="133" t="str">
        <f>'01-Mapa de riesgo-UO'!AL26</f>
        <v>No definida</v>
      </c>
      <c r="Q25" s="133" t="str">
        <f>'01-Mapa de riesgo-UO'!AP26</f>
        <v>Preventivo</v>
      </c>
      <c r="R25" s="292" t="str">
        <f>'01-Mapa de riesgo-UO'!AR26</f>
        <v>FUERTE</v>
      </c>
      <c r="S25" s="336" t="s">
        <v>630</v>
      </c>
      <c r="T25" s="336"/>
      <c r="U25" s="208" t="str">
        <f>'01-Mapa de riesgo-UO'!AW26</f>
        <v>REDUCIR</v>
      </c>
      <c r="V25" s="208" t="str">
        <f>'01-Mapa de riesgo-UO'!AX26</f>
        <v xml:space="preserve">Verificacion de los pliegos y estudios previos de proyectos en la etapa de planeacion previo al envio a la oficina juridica para su publicacion. </v>
      </c>
      <c r="W25" s="208">
        <f>IF(U25="COMPARTIR",'01-Mapa de riesgo-UO'!BA26, IF(U25=0, 0,$I$6))</f>
        <v>0</v>
      </c>
      <c r="X25" s="134" t="s">
        <v>282</v>
      </c>
      <c r="Y25" s="223" t="s">
        <v>704</v>
      </c>
      <c r="Z25" s="134" t="s">
        <v>573</v>
      </c>
      <c r="AA25" s="134"/>
      <c r="AB25" s="253" t="s">
        <v>683</v>
      </c>
    </row>
    <row r="26" spans="1:28" ht="109.5" customHeight="1" x14ac:dyDescent="0.2">
      <c r="A26" s="253"/>
      <c r="B26" s="240"/>
      <c r="C26" s="332"/>
      <c r="D26" s="290"/>
      <c r="E26" s="290"/>
      <c r="F26" s="290"/>
      <c r="G26" s="125" t="str">
        <f>'01-Mapa de riesgo-UO'!I27</f>
        <v>Desconocimiento de los colaboradores por proyecto del plan maestro de campus y el PDI</v>
      </c>
      <c r="H26" s="290"/>
      <c r="I26" s="292"/>
      <c r="J26" s="290"/>
      <c r="K26" s="340"/>
      <c r="L26" s="342"/>
      <c r="M26" s="126" t="str">
        <f>IF('01-Mapa de riesgo-UO'!S27="No existen", "No existe control para el riesgo",'01-Mapa de riesgo-UO'!W27)</f>
        <v>Verificación de la intervención se encuentre en el plan de acción del proceso de la Insfraestructura física</v>
      </c>
      <c r="N26" s="126">
        <f>'01-Mapa de riesgo-UO'!AB27</f>
        <v>0</v>
      </c>
      <c r="O26" s="126" t="str">
        <f>'01-Mapa de riesgo-UO'!AG27</f>
        <v>Liderl del proceso GEC
Profesional de Apoyo GEC</v>
      </c>
      <c r="P26" s="133" t="str">
        <f>'01-Mapa de riesgo-UO'!AL27</f>
        <v>No definida</v>
      </c>
      <c r="Q26" s="133" t="str">
        <f>'01-Mapa de riesgo-UO'!AP27</f>
        <v>Preventivo</v>
      </c>
      <c r="R26" s="292"/>
      <c r="S26" s="336" t="s">
        <v>630</v>
      </c>
      <c r="T26" s="336"/>
      <c r="U26" s="208" t="str">
        <f>'01-Mapa de riesgo-UO'!AW27</f>
        <v>REDUCIR</v>
      </c>
      <c r="V26" s="208" t="str">
        <f>'01-Mapa de riesgo-UO'!AX27</f>
        <v>Incluir en le proceso de inducción la socialización del plan maestro a los colaboradores del proceso</v>
      </c>
      <c r="W26" s="208">
        <f>IF(U26="COMPARTIR",'01-Mapa de riesgo-UO'!BA27, IF(U26=0, 0,$I$6))</f>
        <v>0</v>
      </c>
      <c r="X26" s="134" t="s">
        <v>282</v>
      </c>
      <c r="Y26" s="223" t="s">
        <v>705</v>
      </c>
      <c r="Z26" s="134" t="s">
        <v>573</v>
      </c>
      <c r="AA26" s="134"/>
      <c r="AB26" s="253"/>
    </row>
    <row r="27" spans="1:28" ht="82.5" customHeight="1" x14ac:dyDescent="0.2">
      <c r="A27" s="253"/>
      <c r="B27" s="240"/>
      <c r="C27" s="332"/>
      <c r="D27" s="290"/>
      <c r="E27" s="290"/>
      <c r="F27" s="290"/>
      <c r="G27" s="125">
        <f>'01-Mapa de riesgo-UO'!I28</f>
        <v>0</v>
      </c>
      <c r="H27" s="290"/>
      <c r="I27" s="292"/>
      <c r="J27" s="290"/>
      <c r="K27" s="340"/>
      <c r="L27" s="342"/>
      <c r="M27" s="126">
        <f>IF('01-Mapa de riesgo-UO'!S28="No existen", "No existe control para el riesgo",'01-Mapa de riesgo-UO'!W28)</f>
        <v>0</v>
      </c>
      <c r="N27" s="126">
        <f>'01-Mapa de riesgo-UO'!AB28</f>
        <v>0</v>
      </c>
      <c r="O27" s="126">
        <f>'01-Mapa de riesgo-UO'!AG28</f>
        <v>0</v>
      </c>
      <c r="P27" s="133">
        <f>'01-Mapa de riesgo-UO'!AL28</f>
        <v>0</v>
      </c>
      <c r="Q27" s="133">
        <f>'01-Mapa de riesgo-UO'!AP28</f>
        <v>0</v>
      </c>
      <c r="R27" s="292"/>
      <c r="S27" s="336" t="s">
        <v>630</v>
      </c>
      <c r="T27" s="336"/>
      <c r="U27" s="208" t="str">
        <f>'01-Mapa de riesgo-UO'!AW28</f>
        <v>REDUCIR</v>
      </c>
      <c r="V27" s="208" t="str">
        <f>'01-Mapa de riesgo-UO'!AX28</f>
        <v xml:space="preserve">Definir el protocolo para la inclusión de intervenciones  a la planta  física que no estén contemplada de manera específica en el plan maestro del campus y PDI </v>
      </c>
      <c r="W27" s="208">
        <f>IF(U27="COMPARTIR",'01-Mapa de riesgo-UO'!BA28, IF(U27=0, 0,$I$6))</f>
        <v>0</v>
      </c>
      <c r="X27" s="134" t="s">
        <v>570</v>
      </c>
      <c r="Y27" s="222" t="s">
        <v>706</v>
      </c>
      <c r="Z27" s="134" t="s">
        <v>575</v>
      </c>
      <c r="AA27" s="222" t="s">
        <v>707</v>
      </c>
      <c r="AB27" s="253"/>
    </row>
    <row r="28" spans="1:28" ht="62.45" customHeight="1" x14ac:dyDescent="0.2">
      <c r="A28" s="253">
        <v>7</v>
      </c>
      <c r="B28" s="240" t="str">
        <f>'01-Mapa de riesgo-UO'!D29</f>
        <v>ADMINISTRACIÓN_INSTITUCIONAL</v>
      </c>
      <c r="C28" s="332" t="str">
        <f>+'01-Mapa de riesgo-UO'!F29</f>
        <v>NO</v>
      </c>
      <c r="D28" s="290" t="str">
        <f>'01-Mapa de riesgo-UO'!J29</f>
        <v>Cumplimiento</v>
      </c>
      <c r="E28" s="290" t="str">
        <f>'01-Mapa de riesgo-UO'!K29</f>
        <v>Inadecuada planeación de la infraestructura física</v>
      </c>
      <c r="F28" s="290" t="str">
        <f>'01-Mapa de riesgo-UO'!L29</f>
        <v xml:space="preserve">Espacio fisico que no responde a las necesidades que originaron el proyecto y/o adecuación con  incumplimiento de normatividad. </v>
      </c>
      <c r="G28" s="125" t="str">
        <f>'01-Mapa de riesgo-UO'!I29</f>
        <v xml:space="preserve">Cambio de diseño por peticion del usuario durante ejecucion de las obras </v>
      </c>
      <c r="H28" s="290" t="str">
        <f>'01-Mapa de riesgo-UO'!M29</f>
        <v>*insatisfaccion del usuario. 
*Imposibilidad de prestacion del servicio. 
*Incremento de costos de construcción. 
*Riesgo juridico con contratistas.  
*Mayores costos de mantenimiento.</v>
      </c>
      <c r="I28" s="292" t="str">
        <f>'01-Mapa de riesgo-UO'!AT29</f>
        <v>LEVE</v>
      </c>
      <c r="J28" s="290" t="str">
        <f>'01-Mapa de riesgo-UO'!AU29</f>
        <v xml:space="preserve">Intervenciones a la planta fisica del plan de accion de la vigencia/ Intervenciones recibidos a satisfacción por el usuario. </v>
      </c>
      <c r="K28" s="339">
        <f>12%/20%</f>
        <v>0.6</v>
      </c>
      <c r="L28" s="342" t="s">
        <v>703</v>
      </c>
      <c r="M28" s="126" t="str">
        <f>IF('01-Mapa de riesgo-UO'!S29="No existen", "No existe control para el riesgo",'01-Mapa de riesgo-UO'!W29)</f>
        <v>Registro y consolidacion de la necesidad del usuario a traves del aplicativo y/o mediante actas de reunion y/o memorando y/o correos electronicos.</v>
      </c>
      <c r="N28" s="126">
        <f>'01-Mapa de riesgo-UO'!AB29</f>
        <v>0</v>
      </c>
      <c r="O28" s="126" t="str">
        <f>'01-Mapa de riesgo-UO'!AG29</f>
        <v xml:space="preserve">Profesional de apoyo GEC y supervisor del proyecto </v>
      </c>
      <c r="P28" s="133" t="str">
        <f>'01-Mapa de riesgo-UO'!AL29</f>
        <v>No definida</v>
      </c>
      <c r="Q28" s="133" t="str">
        <f>'01-Mapa de riesgo-UO'!AP29</f>
        <v>Preventivo</v>
      </c>
      <c r="R28" s="292" t="str">
        <f>'01-Mapa de riesgo-UO'!AR29</f>
        <v>FUERTE</v>
      </c>
      <c r="S28" s="336" t="s">
        <v>630</v>
      </c>
      <c r="T28" s="336"/>
      <c r="U28" s="208" t="str">
        <f>'01-Mapa de riesgo-UO'!AW29</f>
        <v>ASUMIR</v>
      </c>
      <c r="V28" s="208">
        <f>'01-Mapa de riesgo-UO'!AX29</f>
        <v>0</v>
      </c>
      <c r="W28" s="208">
        <f>IF(U28="COMPARTIR",'01-Mapa de riesgo-UO'!BA29, IF(U28=0, 0,$I$6))</f>
        <v>0</v>
      </c>
      <c r="X28" s="134"/>
      <c r="Y28" s="134"/>
      <c r="Z28" s="134"/>
      <c r="AA28" s="134"/>
      <c r="AB28" s="253" t="s">
        <v>683</v>
      </c>
    </row>
    <row r="29" spans="1:28" ht="62.45" customHeight="1" x14ac:dyDescent="0.2">
      <c r="A29" s="253"/>
      <c r="B29" s="240"/>
      <c r="C29" s="332"/>
      <c r="D29" s="290"/>
      <c r="E29" s="290"/>
      <c r="F29" s="290"/>
      <c r="G29" s="125" t="str">
        <f>'01-Mapa de riesgo-UO'!I30</f>
        <v xml:space="preserve">Falta de planeacion del proyecto </v>
      </c>
      <c r="H29" s="290"/>
      <c r="I29" s="292"/>
      <c r="J29" s="290"/>
      <c r="K29" s="340"/>
      <c r="L29" s="342"/>
      <c r="M29" s="126" t="str">
        <f>IF('01-Mapa de riesgo-UO'!S30="No existen", "No existe control para el riesgo",'01-Mapa de riesgo-UO'!W30)</f>
        <v>Cada proyecto de intervención de infraestructura debe contener (Estudios previos, diseños, presupuesto, especificaciones, en fase III, permisos aprobados)</v>
      </c>
      <c r="N29" s="126">
        <f>'01-Mapa de riesgo-UO'!AB30</f>
        <v>0</v>
      </c>
      <c r="O29" s="126" t="str">
        <f>'01-Mapa de riesgo-UO'!AG30</f>
        <v xml:space="preserve">Profesional de apoyo GEC y supervisor del proyecto </v>
      </c>
      <c r="P29" s="133" t="str">
        <f>'01-Mapa de riesgo-UO'!AL30</f>
        <v>No definida</v>
      </c>
      <c r="Q29" s="133" t="str">
        <f>'01-Mapa de riesgo-UO'!AP30</f>
        <v>Preventivo</v>
      </c>
      <c r="R29" s="292"/>
      <c r="S29" s="336" t="s">
        <v>630</v>
      </c>
      <c r="T29" s="336"/>
      <c r="U29" s="208">
        <f>'01-Mapa de riesgo-UO'!AW30</f>
        <v>0</v>
      </c>
      <c r="V29" s="208">
        <f>'01-Mapa de riesgo-UO'!AX30</f>
        <v>0</v>
      </c>
      <c r="W29" s="208">
        <f>IF(U29="COMPARTIR",'01-Mapa de riesgo-UO'!BA30, IF(U29=0, 0,$I$6))</f>
        <v>0</v>
      </c>
      <c r="X29" s="134"/>
      <c r="Y29" s="134"/>
      <c r="Z29" s="134"/>
      <c r="AA29" s="134"/>
      <c r="AB29" s="253"/>
    </row>
    <row r="30" spans="1:28" ht="62.45" customHeight="1" x14ac:dyDescent="0.2">
      <c r="A30" s="253"/>
      <c r="B30" s="240"/>
      <c r="C30" s="332"/>
      <c r="D30" s="290"/>
      <c r="E30" s="290"/>
      <c r="F30" s="290"/>
      <c r="G30" s="125" t="str">
        <f>'01-Mapa de riesgo-UO'!I31</f>
        <v>Cambio y actualizacion de normativas de construccion.</v>
      </c>
      <c r="H30" s="290"/>
      <c r="I30" s="292"/>
      <c r="J30" s="290"/>
      <c r="K30" s="340"/>
      <c r="L30" s="342"/>
      <c r="M30" s="126" t="str">
        <f>IF('01-Mapa de riesgo-UO'!S31="No existen", "No existe control para el riesgo",'01-Mapa de riesgo-UO'!W31)</f>
        <v xml:space="preserve">Se validan las intervenciones con las dependencias de la universidad relacionadas con el manejo de la planta fisica tales como seccion de mantenimiento y CRIE Centro de Recursos informaticos. </v>
      </c>
      <c r="N30" s="126">
        <f>'01-Mapa de riesgo-UO'!AB31</f>
        <v>0</v>
      </c>
      <c r="O30" s="126" t="str">
        <f>'01-Mapa de riesgo-UO'!AG31</f>
        <v xml:space="preserve">Profesional de apoyo GEC y supervisor del proyecto </v>
      </c>
      <c r="P30" s="133" t="str">
        <f>'01-Mapa de riesgo-UO'!AL31</f>
        <v>No definida</v>
      </c>
      <c r="Q30" s="133" t="str">
        <f>'01-Mapa de riesgo-UO'!AP31</f>
        <v>Preventivo</v>
      </c>
      <c r="R30" s="292"/>
      <c r="S30" s="336" t="s">
        <v>630</v>
      </c>
      <c r="T30" s="336"/>
      <c r="U30" s="208">
        <f>'01-Mapa de riesgo-UO'!AW31</f>
        <v>0</v>
      </c>
      <c r="V30" s="208">
        <f>'01-Mapa de riesgo-UO'!AX31</f>
        <v>0</v>
      </c>
      <c r="W30" s="208">
        <f>IF(U30="COMPARTIR",'01-Mapa de riesgo-UO'!BA31, IF(U30=0, 0,$I$6))</f>
        <v>0</v>
      </c>
      <c r="X30" s="134"/>
      <c r="Y30" s="134"/>
      <c r="Z30" s="134"/>
      <c r="AA30" s="134"/>
      <c r="AB30" s="253"/>
    </row>
    <row r="31" spans="1:28" ht="108" customHeight="1" x14ac:dyDescent="0.2">
      <c r="A31" s="253">
        <v>8</v>
      </c>
      <c r="B31" s="240" t="str">
        <f>'01-Mapa de riesgo-UO'!D32</f>
        <v>GESTIÓN_DEL_CONTEXTO_Y_VISIBILIDAD_NACIONAL_E_INTERNACIONAL</v>
      </c>
      <c r="C31" s="332" t="str">
        <f>+'01-Mapa de riesgo-UO'!F32</f>
        <v>SI</v>
      </c>
      <c r="D31" s="290" t="str">
        <f>'01-Mapa de riesgo-UO'!J32</f>
        <v>Estratégico</v>
      </c>
      <c r="E31" s="290" t="str">
        <f>'01-Mapa de riesgo-UO'!K32</f>
        <v>Limitada contribución de la universidad al análisis y la búsqueda de soluciones a los problemas de la sociedad</v>
      </c>
      <c r="F31" s="290" t="str">
        <f>'01-Mapa de riesgo-UO'!L32</f>
        <v>Desarrollo de la universidad descontextualizada de la realidad regional, nacional e internacional.</v>
      </c>
      <c r="G31" s="125" t="str">
        <f>'01-Mapa de riesgo-UO'!I32</f>
        <v>Bajo nivel de articulación entre los diferentes actores institucionales.</v>
      </c>
      <c r="H31" s="290" t="str">
        <f>'01-Mapa de riesgo-UO'!M32</f>
        <v xml:space="preserve">*Baja incidencia en el medio.
*Desaprovechamiento de oportunidades de gestión de recursos.
*Pérdida de crédibilidad institucional.
*Comunidad Universitaria y egresados que no puede acceder a oportunidades académicas, de investigación y/o laborales.
</v>
      </c>
      <c r="I31" s="292" t="str">
        <f>'01-Mapa de riesgo-UO'!AT32</f>
        <v>MODERADO</v>
      </c>
      <c r="J31" s="290" t="str">
        <f>'01-Mapa de riesgo-UO'!AU32</f>
        <v>Cumplimiento de los proyectos de "Gestión de contexto y visibilidad nacional e internacional"</v>
      </c>
      <c r="K31" s="339">
        <v>0.7712</v>
      </c>
      <c r="L31" s="336" t="s">
        <v>696</v>
      </c>
      <c r="M31" s="126" t="str">
        <f>IF('01-Mapa de riesgo-UO'!S32="No existen", "No existe control para el riesgo",'01-Mapa de riesgo-UO'!W32)</f>
        <v>Seguimiento a los Planes operativos de los proyectos de gestión del contexto y visibilidad nacional e internacional</v>
      </c>
      <c r="N31" s="126">
        <f>'01-Mapa de riesgo-UO'!AB32</f>
        <v>0</v>
      </c>
      <c r="O31" s="126" t="str">
        <f>'01-Mapa de riesgo-UO'!AG32</f>
        <v>Funcionaria enlace del Pilar de Gestión</v>
      </c>
      <c r="P31" s="133" t="str">
        <f>'01-Mapa de riesgo-UO'!AL32</f>
        <v>Cuatrimestral</v>
      </c>
      <c r="Q31" s="133" t="str">
        <f>'01-Mapa de riesgo-UO'!AP32</f>
        <v>Preventivo</v>
      </c>
      <c r="R31" s="292" t="str">
        <f>'01-Mapa de riesgo-UO'!AR32</f>
        <v>ACEPTABLE</v>
      </c>
      <c r="S31" s="342" t="s">
        <v>630</v>
      </c>
      <c r="T31" s="342"/>
      <c r="U31" s="208" t="str">
        <f>'01-Mapa de riesgo-UO'!AW32</f>
        <v>REDUCIR</v>
      </c>
      <c r="V31" s="208" t="str">
        <f>'01-Mapa de riesgo-UO'!AX32</f>
        <v>Estudios de contexto que permitan que aporten a la toma de decisiones</v>
      </c>
      <c r="W31" s="208">
        <f>IF(U31="COMPARTIR",'01-Mapa de riesgo-UO'!BA32, IF(U31=0, 0,$I$6))</f>
        <v>0</v>
      </c>
      <c r="X31" s="134" t="s">
        <v>282</v>
      </c>
      <c r="Y31" s="134" t="s">
        <v>692</v>
      </c>
      <c r="Z31" s="134" t="s">
        <v>573</v>
      </c>
      <c r="AA31" s="134"/>
      <c r="AB31" s="253" t="s">
        <v>683</v>
      </c>
    </row>
    <row r="32" spans="1:28" ht="62.45" customHeight="1" x14ac:dyDescent="0.2">
      <c r="A32" s="253"/>
      <c r="B32" s="240"/>
      <c r="C32" s="332"/>
      <c r="D32" s="290"/>
      <c r="E32" s="290"/>
      <c r="F32" s="290"/>
      <c r="G32" s="125" t="str">
        <f>'01-Mapa de riesgo-UO'!I33</f>
        <v>Ausencia de liderazgo transformacional y de conocimiento frente a la dinámica institucional, regional, nacional e internacional.</v>
      </c>
      <c r="H32" s="290"/>
      <c r="I32" s="292"/>
      <c r="J32" s="290"/>
      <c r="K32" s="340"/>
      <c r="L32" s="342"/>
      <c r="M32" s="126">
        <f>IF('01-Mapa de riesgo-UO'!S33="No existen", "No existe control para el riesgo",'01-Mapa de riesgo-UO'!W33)</f>
        <v>0</v>
      </c>
      <c r="N32" s="126">
        <f>'01-Mapa de riesgo-UO'!AB33</f>
        <v>0</v>
      </c>
      <c r="O32" s="126">
        <f>'01-Mapa de riesgo-UO'!AG33</f>
        <v>0</v>
      </c>
      <c r="P32" s="133">
        <f>'01-Mapa de riesgo-UO'!AL33</f>
        <v>0</v>
      </c>
      <c r="Q32" s="133">
        <f>'01-Mapa de riesgo-UO'!AP33</f>
        <v>0</v>
      </c>
      <c r="R32" s="292"/>
      <c r="S32" s="342" t="s">
        <v>630</v>
      </c>
      <c r="T32" s="342"/>
      <c r="U32" s="208">
        <f>'01-Mapa de riesgo-UO'!AW33</f>
        <v>0</v>
      </c>
      <c r="V32" s="208">
        <f>'01-Mapa de riesgo-UO'!AX33</f>
        <v>0</v>
      </c>
      <c r="W32" s="208">
        <f>IF(U32="COMPARTIR",'01-Mapa de riesgo-UO'!BA33, IF(U32=0, 0,$I$6))</f>
        <v>0</v>
      </c>
      <c r="X32" s="134"/>
      <c r="Y32" s="134"/>
      <c r="Z32" s="134"/>
      <c r="AA32" s="134"/>
      <c r="AB32" s="253"/>
    </row>
    <row r="33" spans="1:28" ht="62.45" customHeight="1" x14ac:dyDescent="0.2">
      <c r="A33" s="253"/>
      <c r="B33" s="240"/>
      <c r="C33" s="332"/>
      <c r="D33" s="290"/>
      <c r="E33" s="290"/>
      <c r="F33" s="290"/>
      <c r="G33" s="125" t="str">
        <f>'01-Mapa de riesgo-UO'!I34</f>
        <v>Escasa retroalimentación efectiva entre la universidad y el medio.</v>
      </c>
      <c r="H33" s="290"/>
      <c r="I33" s="292"/>
      <c r="J33" s="290"/>
      <c r="K33" s="340"/>
      <c r="L33" s="342"/>
      <c r="M33" s="126">
        <f>IF('01-Mapa de riesgo-UO'!S34="No existen", "No existe control para el riesgo",'01-Mapa de riesgo-UO'!W34)</f>
        <v>0</v>
      </c>
      <c r="N33" s="126">
        <f>'01-Mapa de riesgo-UO'!AB34</f>
        <v>0</v>
      </c>
      <c r="O33" s="126">
        <f>'01-Mapa de riesgo-UO'!AG34</f>
        <v>0</v>
      </c>
      <c r="P33" s="133">
        <f>'01-Mapa de riesgo-UO'!AL34</f>
        <v>0</v>
      </c>
      <c r="Q33" s="133">
        <f>'01-Mapa de riesgo-UO'!AP34</f>
        <v>0</v>
      </c>
      <c r="R33" s="292"/>
      <c r="S33" s="342" t="s">
        <v>630</v>
      </c>
      <c r="T33" s="342"/>
      <c r="U33" s="208">
        <f>'01-Mapa de riesgo-UO'!AW34</f>
        <v>0</v>
      </c>
      <c r="V33" s="208">
        <f>'01-Mapa de riesgo-UO'!AX34</f>
        <v>0</v>
      </c>
      <c r="W33" s="208">
        <f>IF(U33="COMPARTIR",'01-Mapa de riesgo-UO'!BA34, IF(U33=0, 0,$I$6))</f>
        <v>0</v>
      </c>
      <c r="X33" s="134"/>
      <c r="Y33" s="134"/>
      <c r="Z33" s="134"/>
      <c r="AA33" s="134"/>
      <c r="AB33" s="253"/>
    </row>
    <row r="34" spans="1:28" ht="62.45" customHeight="1" x14ac:dyDescent="0.2">
      <c r="A34" s="253">
        <v>9</v>
      </c>
      <c r="B34" s="240">
        <f>'01-Mapa de riesgo-UO'!D35</f>
        <v>0</v>
      </c>
      <c r="C34" s="332">
        <f>+'01-Mapa de riesgo-UO'!F35</f>
        <v>0</v>
      </c>
      <c r="D34" s="290">
        <f>'01-Mapa de riesgo-UO'!J35</f>
        <v>0</v>
      </c>
      <c r="E34" s="290">
        <f>'01-Mapa de riesgo-UO'!K35</f>
        <v>0</v>
      </c>
      <c r="F34" s="290">
        <f>'01-Mapa de riesgo-UO'!L35</f>
        <v>0</v>
      </c>
      <c r="G34" s="125">
        <f>'01-Mapa de riesgo-UO'!I35</f>
        <v>0</v>
      </c>
      <c r="H34" s="290">
        <f>'01-Mapa de riesgo-UO'!M35</f>
        <v>0</v>
      </c>
      <c r="I34" s="292" t="str">
        <f>'01-Mapa de riesgo-UO'!AT35</f>
        <v>LEVE</v>
      </c>
      <c r="J34" s="290">
        <f>'01-Mapa de riesgo-UO'!AU35</f>
        <v>0</v>
      </c>
      <c r="K34" s="340"/>
      <c r="L34" s="342"/>
      <c r="M34" s="126">
        <f>IF('01-Mapa de riesgo-UO'!S35="No existen", "No existe control para el riesgo",'01-Mapa de riesgo-UO'!W35)</f>
        <v>0</v>
      </c>
      <c r="N34" s="126">
        <f>'01-Mapa de riesgo-UO'!AB35</f>
        <v>0</v>
      </c>
      <c r="O34" s="126">
        <f>'01-Mapa de riesgo-UO'!AG35</f>
        <v>0</v>
      </c>
      <c r="P34" s="133">
        <f>'01-Mapa de riesgo-UO'!AL35</f>
        <v>0</v>
      </c>
      <c r="Q34" s="133">
        <f>'01-Mapa de riesgo-UO'!AP35</f>
        <v>0</v>
      </c>
      <c r="R34" s="292" t="e">
        <f>'01-Mapa de riesgo-UO'!AR35</f>
        <v>#DIV/0!</v>
      </c>
      <c r="S34" s="342"/>
      <c r="T34" s="342"/>
      <c r="U34" s="208">
        <f>'01-Mapa de riesgo-UO'!AW35</f>
        <v>0</v>
      </c>
      <c r="V34" s="208">
        <f>'01-Mapa de riesgo-UO'!AX35</f>
        <v>0</v>
      </c>
      <c r="W34" s="208">
        <f>IF(U34="COMPARTIR",'01-Mapa de riesgo-UO'!BA35, IF(U34=0, 0,$I$6))</f>
        <v>0</v>
      </c>
      <c r="X34" s="134"/>
      <c r="Y34" s="134"/>
      <c r="Z34" s="134"/>
      <c r="AA34" s="134"/>
      <c r="AB34" s="253"/>
    </row>
    <row r="35" spans="1:28" ht="62.45" customHeight="1" x14ac:dyDescent="0.2">
      <c r="A35" s="253"/>
      <c r="B35" s="240"/>
      <c r="C35" s="332"/>
      <c r="D35" s="290"/>
      <c r="E35" s="290"/>
      <c r="F35" s="290"/>
      <c r="G35" s="125">
        <f>'01-Mapa de riesgo-UO'!I36</f>
        <v>0</v>
      </c>
      <c r="H35" s="290"/>
      <c r="I35" s="292"/>
      <c r="J35" s="290"/>
      <c r="K35" s="340"/>
      <c r="L35" s="342"/>
      <c r="M35" s="126">
        <f>IF('01-Mapa de riesgo-UO'!S36="No existen", "No existe control para el riesgo",'01-Mapa de riesgo-UO'!W36)</f>
        <v>0</v>
      </c>
      <c r="N35" s="126">
        <f>'01-Mapa de riesgo-UO'!AB36</f>
        <v>0</v>
      </c>
      <c r="O35" s="126">
        <f>'01-Mapa de riesgo-UO'!AG36</f>
        <v>0</v>
      </c>
      <c r="P35" s="133">
        <f>'01-Mapa de riesgo-UO'!AL36</f>
        <v>0</v>
      </c>
      <c r="Q35" s="133">
        <f>'01-Mapa de riesgo-UO'!AP36</f>
        <v>0</v>
      </c>
      <c r="R35" s="292"/>
      <c r="S35" s="342"/>
      <c r="T35" s="342"/>
      <c r="U35" s="208">
        <f>'01-Mapa de riesgo-UO'!AW36</f>
        <v>0</v>
      </c>
      <c r="V35" s="208">
        <f>'01-Mapa de riesgo-UO'!AX36</f>
        <v>0</v>
      </c>
      <c r="W35" s="208">
        <f>IF(U35="COMPARTIR",'01-Mapa de riesgo-UO'!BA36, IF(U35=0, 0,$I$6))</f>
        <v>0</v>
      </c>
      <c r="X35" s="134"/>
      <c r="Y35" s="134"/>
      <c r="Z35" s="134"/>
      <c r="AA35" s="134"/>
      <c r="AB35" s="253"/>
    </row>
    <row r="36" spans="1:28" ht="62.45" customHeight="1" x14ac:dyDescent="0.2">
      <c r="A36" s="253"/>
      <c r="B36" s="240"/>
      <c r="C36" s="332"/>
      <c r="D36" s="290"/>
      <c r="E36" s="290"/>
      <c r="F36" s="290"/>
      <c r="G36" s="125">
        <f>'01-Mapa de riesgo-UO'!I37</f>
        <v>0</v>
      </c>
      <c r="H36" s="290"/>
      <c r="I36" s="292"/>
      <c r="J36" s="290"/>
      <c r="K36" s="340"/>
      <c r="L36" s="342"/>
      <c r="M36" s="126">
        <f>IF('01-Mapa de riesgo-UO'!S37="No existen", "No existe control para el riesgo",'01-Mapa de riesgo-UO'!W37)</f>
        <v>0</v>
      </c>
      <c r="N36" s="126">
        <f>'01-Mapa de riesgo-UO'!AB37</f>
        <v>0</v>
      </c>
      <c r="O36" s="126">
        <f>'01-Mapa de riesgo-UO'!AG37</f>
        <v>0</v>
      </c>
      <c r="P36" s="133">
        <f>'01-Mapa de riesgo-UO'!AL37</f>
        <v>0</v>
      </c>
      <c r="Q36" s="133">
        <f>'01-Mapa de riesgo-UO'!AP37</f>
        <v>0</v>
      </c>
      <c r="R36" s="292"/>
      <c r="S36" s="342"/>
      <c r="T36" s="342"/>
      <c r="U36" s="208">
        <f>'01-Mapa de riesgo-UO'!AW37</f>
        <v>0</v>
      </c>
      <c r="V36" s="208">
        <f>'01-Mapa de riesgo-UO'!AX37</f>
        <v>0</v>
      </c>
      <c r="W36" s="208">
        <f>IF(U36="COMPARTIR",'01-Mapa de riesgo-UO'!BA37, IF(U36=0, 0,$I$6))</f>
        <v>0</v>
      </c>
      <c r="X36" s="134"/>
      <c r="Y36" s="134"/>
      <c r="Z36" s="134"/>
      <c r="AA36" s="134"/>
      <c r="AB36" s="253"/>
    </row>
    <row r="37" spans="1:28" ht="62.45" customHeight="1" x14ac:dyDescent="0.2">
      <c r="A37" s="253">
        <v>10</v>
      </c>
      <c r="B37" s="240">
        <f>'01-Mapa de riesgo-UO'!D38</f>
        <v>0</v>
      </c>
      <c r="C37" s="332">
        <f>+'01-Mapa de riesgo-UO'!F38</f>
        <v>0</v>
      </c>
      <c r="D37" s="290">
        <f>'01-Mapa de riesgo-UO'!J38</f>
        <v>0</v>
      </c>
      <c r="E37" s="290">
        <f>'01-Mapa de riesgo-UO'!K38</f>
        <v>0</v>
      </c>
      <c r="F37" s="290">
        <f>'01-Mapa de riesgo-UO'!L38</f>
        <v>0</v>
      </c>
      <c r="G37" s="125">
        <f>'01-Mapa de riesgo-UO'!I38</f>
        <v>0</v>
      </c>
      <c r="H37" s="290">
        <f>'01-Mapa de riesgo-UO'!M38</f>
        <v>0</v>
      </c>
      <c r="I37" s="292" t="str">
        <f>'01-Mapa de riesgo-UO'!AT38</f>
        <v>LEVE</v>
      </c>
      <c r="J37" s="290">
        <f>'01-Mapa de riesgo-UO'!AU38</f>
        <v>0</v>
      </c>
      <c r="K37" s="356"/>
      <c r="L37" s="342"/>
      <c r="M37" s="126">
        <f>IF('01-Mapa de riesgo-UO'!S38="No existen", "No existe control para el riesgo",'01-Mapa de riesgo-UO'!W38)</f>
        <v>0</v>
      </c>
      <c r="N37" s="126">
        <f>'01-Mapa de riesgo-UO'!AB38</f>
        <v>0</v>
      </c>
      <c r="O37" s="126">
        <f>'01-Mapa de riesgo-UO'!AG38</f>
        <v>0</v>
      </c>
      <c r="P37" s="133">
        <f>'01-Mapa de riesgo-UO'!AL38</f>
        <v>0</v>
      </c>
      <c r="Q37" s="133">
        <f>'01-Mapa de riesgo-UO'!AP38</f>
        <v>0</v>
      </c>
      <c r="R37" s="292" t="e">
        <f>'01-Mapa de riesgo-UO'!AR38</f>
        <v>#DIV/0!</v>
      </c>
      <c r="S37" s="342"/>
      <c r="T37" s="342"/>
      <c r="U37" s="208">
        <f>'01-Mapa de riesgo-UO'!AW38</f>
        <v>0</v>
      </c>
      <c r="V37" s="208">
        <f>'01-Mapa de riesgo-UO'!AX38</f>
        <v>0</v>
      </c>
      <c r="W37" s="208">
        <f>IF(U37="COMPARTIR",'01-Mapa de riesgo-UO'!BA38, IF(U37=0, 0,$I$6))</f>
        <v>0</v>
      </c>
      <c r="X37" s="134"/>
      <c r="Y37" s="134"/>
      <c r="Z37" s="134"/>
      <c r="AA37" s="134"/>
      <c r="AB37" s="253"/>
    </row>
    <row r="38" spans="1:28" ht="62.45" customHeight="1" x14ac:dyDescent="0.2">
      <c r="A38" s="253"/>
      <c r="B38" s="240"/>
      <c r="C38" s="332"/>
      <c r="D38" s="290"/>
      <c r="E38" s="290"/>
      <c r="F38" s="290"/>
      <c r="G38" s="125">
        <f>'01-Mapa de riesgo-UO'!I39</f>
        <v>0</v>
      </c>
      <c r="H38" s="290"/>
      <c r="I38" s="292"/>
      <c r="J38" s="290"/>
      <c r="K38" s="340"/>
      <c r="L38" s="342"/>
      <c r="M38" s="126">
        <f>IF('01-Mapa de riesgo-UO'!S39="No existen", "No existe control para el riesgo",'01-Mapa de riesgo-UO'!W39)</f>
        <v>0</v>
      </c>
      <c r="N38" s="126">
        <f>'01-Mapa de riesgo-UO'!AB39</f>
        <v>0</v>
      </c>
      <c r="O38" s="126">
        <f>'01-Mapa de riesgo-UO'!AG39</f>
        <v>0</v>
      </c>
      <c r="P38" s="133">
        <f>'01-Mapa de riesgo-UO'!AL39</f>
        <v>0</v>
      </c>
      <c r="Q38" s="133">
        <f>'01-Mapa de riesgo-UO'!AP39</f>
        <v>0</v>
      </c>
      <c r="R38" s="292"/>
      <c r="S38" s="342"/>
      <c r="T38" s="342"/>
      <c r="U38" s="208">
        <f>'01-Mapa de riesgo-UO'!AW39</f>
        <v>0</v>
      </c>
      <c r="V38" s="208">
        <f>'01-Mapa de riesgo-UO'!AX39</f>
        <v>0</v>
      </c>
      <c r="W38" s="208">
        <f>IF(U38="COMPARTIR",'01-Mapa de riesgo-UO'!BA39, IF(U38=0, 0,$I$6))</f>
        <v>0</v>
      </c>
      <c r="X38" s="134"/>
      <c r="Y38" s="134"/>
      <c r="Z38" s="134"/>
      <c r="AA38" s="134"/>
      <c r="AB38" s="253"/>
    </row>
    <row r="39" spans="1:28" ht="62.45" customHeight="1" x14ac:dyDescent="0.2">
      <c r="A39" s="253"/>
      <c r="B39" s="240"/>
      <c r="C39" s="332"/>
      <c r="D39" s="290"/>
      <c r="E39" s="290"/>
      <c r="F39" s="290"/>
      <c r="G39" s="125">
        <f>'01-Mapa de riesgo-UO'!I40</f>
        <v>0</v>
      </c>
      <c r="H39" s="290"/>
      <c r="I39" s="292"/>
      <c r="J39" s="290"/>
      <c r="K39" s="340"/>
      <c r="L39" s="342"/>
      <c r="M39" s="126">
        <f>IF('01-Mapa de riesgo-UO'!S40="No existen", "No existe control para el riesgo",'01-Mapa de riesgo-UO'!W40)</f>
        <v>0</v>
      </c>
      <c r="N39" s="126">
        <f>'01-Mapa de riesgo-UO'!AB40</f>
        <v>0</v>
      </c>
      <c r="O39" s="126">
        <f>'01-Mapa de riesgo-UO'!AG40</f>
        <v>0</v>
      </c>
      <c r="P39" s="133">
        <f>'01-Mapa de riesgo-UO'!AL40</f>
        <v>0</v>
      </c>
      <c r="Q39" s="133">
        <f>'01-Mapa de riesgo-UO'!AP40</f>
        <v>0</v>
      </c>
      <c r="R39" s="292"/>
      <c r="S39" s="342"/>
      <c r="T39" s="342"/>
      <c r="U39" s="208">
        <f>'01-Mapa de riesgo-UO'!AW40</f>
        <v>0</v>
      </c>
      <c r="V39" s="208">
        <f>'01-Mapa de riesgo-UO'!AX40</f>
        <v>0</v>
      </c>
      <c r="W39" s="208">
        <f>IF(U39="COMPARTIR",'01-Mapa de riesgo-UO'!BA40, IF(U39=0, 0,$I$6))</f>
        <v>0</v>
      </c>
      <c r="X39" s="134"/>
      <c r="Y39" s="134"/>
      <c r="Z39" s="134"/>
      <c r="AA39" s="134"/>
      <c r="AB39" s="253"/>
    </row>
    <row r="40" spans="1:28" ht="62.45" customHeight="1" x14ac:dyDescent="0.2">
      <c r="A40" s="253">
        <v>11</v>
      </c>
      <c r="B40" s="240">
        <f>'01-Mapa de riesgo-UO'!D41</f>
        <v>0</v>
      </c>
      <c r="C40" s="332">
        <f>+'01-Mapa de riesgo-UO'!F41</f>
        <v>0</v>
      </c>
      <c r="D40" s="290">
        <f>'01-Mapa de riesgo-UO'!J41</f>
        <v>0</v>
      </c>
      <c r="E40" s="290">
        <f>'01-Mapa de riesgo-UO'!K41</f>
        <v>0</v>
      </c>
      <c r="F40" s="290">
        <f>'01-Mapa de riesgo-UO'!L41</f>
        <v>0</v>
      </c>
      <c r="G40" s="125">
        <f>'01-Mapa de riesgo-UO'!I41</f>
        <v>0</v>
      </c>
      <c r="H40" s="290">
        <f>'01-Mapa de riesgo-UO'!M41</f>
        <v>0</v>
      </c>
      <c r="I40" s="292" t="str">
        <f>'01-Mapa de riesgo-UO'!AT41</f>
        <v>LEVE</v>
      </c>
      <c r="J40" s="290">
        <f>'01-Mapa de riesgo-UO'!AU41</f>
        <v>0</v>
      </c>
      <c r="K40" s="356"/>
      <c r="L40" s="342"/>
      <c r="M40" s="126">
        <f>IF('01-Mapa de riesgo-UO'!S41="No existen", "No existe control para el riesgo",'01-Mapa de riesgo-UO'!W41)</f>
        <v>0</v>
      </c>
      <c r="N40" s="126">
        <f>'01-Mapa de riesgo-UO'!AB41</f>
        <v>0</v>
      </c>
      <c r="O40" s="126">
        <f>'01-Mapa de riesgo-UO'!AG41</f>
        <v>0</v>
      </c>
      <c r="P40" s="133">
        <f>'01-Mapa de riesgo-UO'!AL41</f>
        <v>0</v>
      </c>
      <c r="Q40" s="133">
        <f>'01-Mapa de riesgo-UO'!AP41</f>
        <v>0</v>
      </c>
      <c r="R40" s="292" t="e">
        <f>'01-Mapa de riesgo-UO'!AR41</f>
        <v>#DIV/0!</v>
      </c>
      <c r="S40" s="342"/>
      <c r="T40" s="342"/>
      <c r="U40" s="208">
        <f>'01-Mapa de riesgo-UO'!AW41</f>
        <v>0</v>
      </c>
      <c r="V40" s="208">
        <f>'01-Mapa de riesgo-UO'!AX41</f>
        <v>0</v>
      </c>
      <c r="W40" s="208">
        <f>IF(U40="COMPARTIR",'01-Mapa de riesgo-UO'!BA41, IF(U40=0, 0,$I$6))</f>
        <v>0</v>
      </c>
      <c r="X40" s="134"/>
      <c r="Y40" s="134"/>
      <c r="Z40" s="134"/>
      <c r="AA40" s="134"/>
      <c r="AB40" s="253"/>
    </row>
    <row r="41" spans="1:28" ht="62.45" customHeight="1" x14ac:dyDescent="0.2">
      <c r="A41" s="253"/>
      <c r="B41" s="240"/>
      <c r="C41" s="332"/>
      <c r="D41" s="290"/>
      <c r="E41" s="290"/>
      <c r="F41" s="290"/>
      <c r="G41" s="125">
        <f>'01-Mapa de riesgo-UO'!I42</f>
        <v>0</v>
      </c>
      <c r="H41" s="290"/>
      <c r="I41" s="292"/>
      <c r="J41" s="290"/>
      <c r="K41" s="340"/>
      <c r="L41" s="342"/>
      <c r="M41" s="126">
        <f>IF('01-Mapa de riesgo-UO'!S42="No existen", "No existe control para el riesgo",'01-Mapa de riesgo-UO'!W42)</f>
        <v>0</v>
      </c>
      <c r="N41" s="126">
        <f>'01-Mapa de riesgo-UO'!AB42</f>
        <v>0</v>
      </c>
      <c r="O41" s="126">
        <f>'01-Mapa de riesgo-UO'!AG42</f>
        <v>0</v>
      </c>
      <c r="P41" s="133">
        <f>'01-Mapa de riesgo-UO'!AL42</f>
        <v>0</v>
      </c>
      <c r="Q41" s="133">
        <f>'01-Mapa de riesgo-UO'!AP42</f>
        <v>0</v>
      </c>
      <c r="R41" s="292"/>
      <c r="S41" s="342"/>
      <c r="T41" s="342"/>
      <c r="U41" s="208">
        <f>'01-Mapa de riesgo-UO'!AW42</f>
        <v>0</v>
      </c>
      <c r="V41" s="208">
        <f>'01-Mapa de riesgo-UO'!AX42</f>
        <v>0</v>
      </c>
      <c r="W41" s="208">
        <f>IF(U41="COMPARTIR",'01-Mapa de riesgo-UO'!BA42, IF(U41=0, 0,$I$6))</f>
        <v>0</v>
      </c>
      <c r="X41" s="134"/>
      <c r="Y41" s="134"/>
      <c r="Z41" s="134"/>
      <c r="AA41" s="134"/>
      <c r="AB41" s="253"/>
    </row>
    <row r="42" spans="1:28" ht="62.45" customHeight="1" x14ac:dyDescent="0.2">
      <c r="A42" s="253"/>
      <c r="B42" s="240"/>
      <c r="C42" s="332"/>
      <c r="D42" s="290"/>
      <c r="E42" s="290"/>
      <c r="F42" s="290"/>
      <c r="G42" s="125">
        <f>'01-Mapa de riesgo-UO'!I43</f>
        <v>0</v>
      </c>
      <c r="H42" s="290"/>
      <c r="I42" s="292"/>
      <c r="J42" s="290"/>
      <c r="K42" s="340"/>
      <c r="L42" s="342"/>
      <c r="M42" s="126">
        <f>IF('01-Mapa de riesgo-UO'!S43="No existen", "No existe control para el riesgo",'01-Mapa de riesgo-UO'!W43)</f>
        <v>0</v>
      </c>
      <c r="N42" s="126">
        <f>'01-Mapa de riesgo-UO'!AB43</f>
        <v>0</v>
      </c>
      <c r="O42" s="126">
        <f>'01-Mapa de riesgo-UO'!AG43</f>
        <v>0</v>
      </c>
      <c r="P42" s="133">
        <f>'01-Mapa de riesgo-UO'!AL43</f>
        <v>0</v>
      </c>
      <c r="Q42" s="133">
        <f>'01-Mapa de riesgo-UO'!AP43</f>
        <v>0</v>
      </c>
      <c r="R42" s="292"/>
      <c r="S42" s="342"/>
      <c r="T42" s="342"/>
      <c r="U42" s="208">
        <f>'01-Mapa de riesgo-UO'!AW43</f>
        <v>0</v>
      </c>
      <c r="V42" s="208">
        <f>'01-Mapa de riesgo-UO'!AX43</f>
        <v>0</v>
      </c>
      <c r="W42" s="208">
        <f>IF(U42="COMPARTIR",'01-Mapa de riesgo-UO'!BA43, IF(U42=0, 0,$I$6))</f>
        <v>0</v>
      </c>
      <c r="X42" s="134"/>
      <c r="Y42" s="134"/>
      <c r="Z42" s="134"/>
      <c r="AA42" s="134"/>
      <c r="AB42" s="253"/>
    </row>
    <row r="43" spans="1:28" ht="62.45" customHeight="1" x14ac:dyDescent="0.2">
      <c r="A43" s="253">
        <v>12</v>
      </c>
      <c r="B43" s="240">
        <f>'01-Mapa de riesgo-UO'!D44</f>
        <v>0</v>
      </c>
      <c r="C43" s="332">
        <f>+'01-Mapa de riesgo-UO'!F44</f>
        <v>0</v>
      </c>
      <c r="D43" s="290">
        <f>'01-Mapa de riesgo-UO'!J44</f>
        <v>0</v>
      </c>
      <c r="E43" s="290">
        <f>'01-Mapa de riesgo-UO'!K44</f>
        <v>0</v>
      </c>
      <c r="F43" s="290">
        <f>'01-Mapa de riesgo-UO'!L44</f>
        <v>0</v>
      </c>
      <c r="G43" s="125">
        <f>'01-Mapa de riesgo-UO'!I44</f>
        <v>0</v>
      </c>
      <c r="H43" s="290">
        <f>'01-Mapa de riesgo-UO'!M44</f>
        <v>0</v>
      </c>
      <c r="I43" s="292" t="str">
        <f>'01-Mapa de riesgo-UO'!AT44</f>
        <v>LEVE</v>
      </c>
      <c r="J43" s="290">
        <f>'01-Mapa de riesgo-UO'!AU44</f>
        <v>0</v>
      </c>
      <c r="K43" s="340"/>
      <c r="L43" s="342"/>
      <c r="M43" s="126">
        <f>IF('01-Mapa de riesgo-UO'!S44="No existen", "No existe control para el riesgo",'01-Mapa de riesgo-UO'!W44)</f>
        <v>0</v>
      </c>
      <c r="N43" s="126">
        <f>'01-Mapa de riesgo-UO'!AB44</f>
        <v>0</v>
      </c>
      <c r="O43" s="126">
        <f>'01-Mapa de riesgo-UO'!AG44</f>
        <v>0</v>
      </c>
      <c r="P43" s="133">
        <f>'01-Mapa de riesgo-UO'!AL44</f>
        <v>0</v>
      </c>
      <c r="Q43" s="133">
        <f>'01-Mapa de riesgo-UO'!AP44</f>
        <v>0</v>
      </c>
      <c r="R43" s="292" t="e">
        <f>'01-Mapa de riesgo-UO'!AR44</f>
        <v>#DIV/0!</v>
      </c>
      <c r="S43" s="342"/>
      <c r="T43" s="342"/>
      <c r="U43" s="208">
        <f>'01-Mapa de riesgo-UO'!AW44</f>
        <v>0</v>
      </c>
      <c r="V43" s="208">
        <f>'01-Mapa de riesgo-UO'!AX44</f>
        <v>0</v>
      </c>
      <c r="W43" s="208">
        <f>IF(U43="COMPARTIR",'01-Mapa de riesgo-UO'!BA44, IF(U43=0, 0,$I$6))</f>
        <v>0</v>
      </c>
      <c r="X43" s="134"/>
      <c r="Y43" s="134"/>
      <c r="Z43" s="134"/>
      <c r="AA43" s="134"/>
      <c r="AB43" s="253"/>
    </row>
    <row r="44" spans="1:28" ht="62.45" customHeight="1" x14ac:dyDescent="0.2">
      <c r="A44" s="253"/>
      <c r="B44" s="240"/>
      <c r="C44" s="332"/>
      <c r="D44" s="290"/>
      <c r="E44" s="290"/>
      <c r="F44" s="290"/>
      <c r="G44" s="125">
        <f>'01-Mapa de riesgo-UO'!I45</f>
        <v>0</v>
      </c>
      <c r="H44" s="290"/>
      <c r="I44" s="292"/>
      <c r="J44" s="290"/>
      <c r="K44" s="340"/>
      <c r="L44" s="342"/>
      <c r="M44" s="126">
        <f>IF('01-Mapa de riesgo-UO'!S45="No existen", "No existe control para el riesgo",'01-Mapa de riesgo-UO'!W45)</f>
        <v>0</v>
      </c>
      <c r="N44" s="126">
        <f>'01-Mapa de riesgo-UO'!AB45</f>
        <v>0</v>
      </c>
      <c r="O44" s="126">
        <f>'01-Mapa de riesgo-UO'!AG45</f>
        <v>0</v>
      </c>
      <c r="P44" s="133">
        <f>'01-Mapa de riesgo-UO'!AL45</f>
        <v>0</v>
      </c>
      <c r="Q44" s="133">
        <f>'01-Mapa de riesgo-UO'!AP45</f>
        <v>0</v>
      </c>
      <c r="R44" s="292"/>
      <c r="S44" s="342"/>
      <c r="T44" s="342"/>
      <c r="U44" s="208">
        <f>'01-Mapa de riesgo-UO'!AW45</f>
        <v>0</v>
      </c>
      <c r="V44" s="208">
        <f>'01-Mapa de riesgo-UO'!AX45</f>
        <v>0</v>
      </c>
      <c r="W44" s="208">
        <f>IF(U44="COMPARTIR",'01-Mapa de riesgo-UO'!BA45, IF(U44=0, 0,$I$6))</f>
        <v>0</v>
      </c>
      <c r="X44" s="134"/>
      <c r="Y44" s="134"/>
      <c r="Z44" s="134"/>
      <c r="AA44" s="134"/>
      <c r="AB44" s="253"/>
    </row>
    <row r="45" spans="1:28" ht="62.45" customHeight="1" x14ac:dyDescent="0.2">
      <c r="A45" s="253"/>
      <c r="B45" s="240"/>
      <c r="C45" s="332"/>
      <c r="D45" s="290"/>
      <c r="E45" s="290"/>
      <c r="F45" s="290"/>
      <c r="G45" s="125">
        <f>'01-Mapa de riesgo-UO'!I46</f>
        <v>0</v>
      </c>
      <c r="H45" s="290"/>
      <c r="I45" s="292"/>
      <c r="J45" s="290"/>
      <c r="K45" s="340"/>
      <c r="L45" s="342"/>
      <c r="M45" s="126">
        <f>IF('01-Mapa de riesgo-UO'!S46="No existen", "No existe control para el riesgo",'01-Mapa de riesgo-UO'!W46)</f>
        <v>0</v>
      </c>
      <c r="N45" s="126">
        <f>'01-Mapa de riesgo-UO'!AB46</f>
        <v>0</v>
      </c>
      <c r="O45" s="126">
        <f>'01-Mapa de riesgo-UO'!AG46</f>
        <v>0</v>
      </c>
      <c r="P45" s="133">
        <f>'01-Mapa de riesgo-UO'!AL46</f>
        <v>0</v>
      </c>
      <c r="Q45" s="133">
        <f>'01-Mapa de riesgo-UO'!AP46</f>
        <v>0</v>
      </c>
      <c r="R45" s="292"/>
      <c r="S45" s="342"/>
      <c r="T45" s="342"/>
      <c r="U45" s="208">
        <f>'01-Mapa de riesgo-UO'!AW46</f>
        <v>0</v>
      </c>
      <c r="V45" s="208">
        <f>'01-Mapa de riesgo-UO'!AX46</f>
        <v>0</v>
      </c>
      <c r="W45" s="208">
        <f>IF(U45="COMPARTIR",'01-Mapa de riesgo-UO'!BA46, IF(U45=0, 0,$I$6))</f>
        <v>0</v>
      </c>
      <c r="X45" s="134"/>
      <c r="Y45" s="134"/>
      <c r="Z45" s="134"/>
      <c r="AA45" s="134"/>
      <c r="AB45" s="253"/>
    </row>
    <row r="46" spans="1:28" ht="62.45" customHeight="1" x14ac:dyDescent="0.2">
      <c r="A46" s="253">
        <v>13</v>
      </c>
      <c r="B46" s="240">
        <f>'01-Mapa de riesgo-UO'!D47</f>
        <v>0</v>
      </c>
      <c r="C46" s="332">
        <f>+'01-Mapa de riesgo-UO'!F47</f>
        <v>0</v>
      </c>
      <c r="D46" s="290">
        <f>'01-Mapa de riesgo-UO'!J47</f>
        <v>0</v>
      </c>
      <c r="E46" s="290">
        <f>'01-Mapa de riesgo-UO'!K47</f>
        <v>0</v>
      </c>
      <c r="F46" s="290">
        <f>'01-Mapa de riesgo-UO'!L47</f>
        <v>0</v>
      </c>
      <c r="G46" s="125">
        <f>'01-Mapa de riesgo-UO'!I47</f>
        <v>0</v>
      </c>
      <c r="H46" s="290">
        <f>'01-Mapa de riesgo-UO'!M47</f>
        <v>0</v>
      </c>
      <c r="I46" s="292" t="str">
        <f>'01-Mapa de riesgo-UO'!AT47</f>
        <v>LEVE</v>
      </c>
      <c r="J46" s="290">
        <f>'01-Mapa de riesgo-UO'!AU47</f>
        <v>0</v>
      </c>
      <c r="K46" s="340"/>
      <c r="L46" s="342"/>
      <c r="M46" s="126">
        <f>IF('01-Mapa de riesgo-UO'!S47="No existen", "No existe control para el riesgo",'01-Mapa de riesgo-UO'!W47)</f>
        <v>0</v>
      </c>
      <c r="N46" s="126">
        <f>'01-Mapa de riesgo-UO'!AB47</f>
        <v>0</v>
      </c>
      <c r="O46" s="126">
        <f>'01-Mapa de riesgo-UO'!AG47</f>
        <v>0</v>
      </c>
      <c r="P46" s="133">
        <f>'01-Mapa de riesgo-UO'!AL47</f>
        <v>0</v>
      </c>
      <c r="Q46" s="133">
        <f>'01-Mapa de riesgo-UO'!AP47</f>
        <v>0</v>
      </c>
      <c r="R46" s="292" t="e">
        <f>'01-Mapa de riesgo-UO'!AR47</f>
        <v>#DIV/0!</v>
      </c>
      <c r="S46" s="342"/>
      <c r="T46" s="342"/>
      <c r="U46" s="208">
        <f>'01-Mapa de riesgo-UO'!AW47</f>
        <v>0</v>
      </c>
      <c r="V46" s="208">
        <f>'01-Mapa de riesgo-UO'!AX47</f>
        <v>0</v>
      </c>
      <c r="W46" s="208">
        <f>IF(U46="COMPARTIR",'01-Mapa de riesgo-UO'!BA47, IF(U46=0, 0,$I$6))</f>
        <v>0</v>
      </c>
      <c r="X46" s="134"/>
      <c r="Y46" s="134"/>
      <c r="Z46" s="134"/>
      <c r="AA46" s="134"/>
      <c r="AB46" s="253"/>
    </row>
    <row r="47" spans="1:28" ht="62.45" customHeight="1" x14ac:dyDescent="0.2">
      <c r="A47" s="253"/>
      <c r="B47" s="240"/>
      <c r="C47" s="332"/>
      <c r="D47" s="290"/>
      <c r="E47" s="290"/>
      <c r="F47" s="290"/>
      <c r="G47" s="125">
        <f>'01-Mapa de riesgo-UO'!I48</f>
        <v>0</v>
      </c>
      <c r="H47" s="290"/>
      <c r="I47" s="292"/>
      <c r="J47" s="290"/>
      <c r="K47" s="340"/>
      <c r="L47" s="342"/>
      <c r="M47" s="126">
        <f>IF('01-Mapa de riesgo-UO'!S48="No existen", "No existe control para el riesgo",'01-Mapa de riesgo-UO'!W48)</f>
        <v>0</v>
      </c>
      <c r="N47" s="126">
        <f>'01-Mapa de riesgo-UO'!AB48</f>
        <v>0</v>
      </c>
      <c r="O47" s="126">
        <f>'01-Mapa de riesgo-UO'!AG48</f>
        <v>0</v>
      </c>
      <c r="P47" s="133">
        <f>'01-Mapa de riesgo-UO'!AL48</f>
        <v>0</v>
      </c>
      <c r="Q47" s="133">
        <f>'01-Mapa de riesgo-UO'!AP48</f>
        <v>0</v>
      </c>
      <c r="R47" s="292"/>
      <c r="S47" s="342"/>
      <c r="T47" s="342"/>
      <c r="U47" s="208">
        <f>'01-Mapa de riesgo-UO'!AW48</f>
        <v>0</v>
      </c>
      <c r="V47" s="208">
        <f>'01-Mapa de riesgo-UO'!AX48</f>
        <v>0</v>
      </c>
      <c r="W47" s="208">
        <f>IF(U47="COMPARTIR",'01-Mapa de riesgo-UO'!BA48, IF(U47=0, 0,$I$6))</f>
        <v>0</v>
      </c>
      <c r="X47" s="134"/>
      <c r="Y47" s="134"/>
      <c r="Z47" s="134"/>
      <c r="AA47" s="134"/>
      <c r="AB47" s="253"/>
    </row>
    <row r="48" spans="1:28" ht="62.45" customHeight="1" x14ac:dyDescent="0.2">
      <c r="A48" s="253"/>
      <c r="B48" s="240"/>
      <c r="C48" s="332"/>
      <c r="D48" s="290"/>
      <c r="E48" s="290"/>
      <c r="F48" s="290"/>
      <c r="G48" s="125">
        <f>'01-Mapa de riesgo-UO'!I49</f>
        <v>0</v>
      </c>
      <c r="H48" s="290"/>
      <c r="I48" s="292"/>
      <c r="J48" s="290"/>
      <c r="K48" s="340"/>
      <c r="L48" s="342"/>
      <c r="M48" s="126">
        <f>IF('01-Mapa de riesgo-UO'!S49="No existen", "No existe control para el riesgo",'01-Mapa de riesgo-UO'!W49)</f>
        <v>0</v>
      </c>
      <c r="N48" s="126">
        <f>'01-Mapa de riesgo-UO'!AB49</f>
        <v>0</v>
      </c>
      <c r="O48" s="126">
        <f>'01-Mapa de riesgo-UO'!AG49</f>
        <v>0</v>
      </c>
      <c r="P48" s="133">
        <f>'01-Mapa de riesgo-UO'!AL49</f>
        <v>0</v>
      </c>
      <c r="Q48" s="133">
        <f>'01-Mapa de riesgo-UO'!AP49</f>
        <v>0</v>
      </c>
      <c r="R48" s="292"/>
      <c r="S48" s="342"/>
      <c r="T48" s="342"/>
      <c r="U48" s="208">
        <f>'01-Mapa de riesgo-UO'!AW49</f>
        <v>0</v>
      </c>
      <c r="V48" s="208">
        <f>'01-Mapa de riesgo-UO'!AX49</f>
        <v>0</v>
      </c>
      <c r="W48" s="208">
        <f>IF(U48="COMPARTIR",'01-Mapa de riesgo-UO'!BA49, IF(U48=0, 0,$I$6))</f>
        <v>0</v>
      </c>
      <c r="X48" s="134"/>
      <c r="Y48" s="134"/>
      <c r="Z48" s="134"/>
      <c r="AA48" s="134"/>
      <c r="AB48" s="253"/>
    </row>
    <row r="49" spans="1:28" ht="62.45" customHeight="1" x14ac:dyDescent="0.2">
      <c r="A49" s="253">
        <v>14</v>
      </c>
      <c r="B49" s="240">
        <f>'01-Mapa de riesgo-UO'!D50</f>
        <v>0</v>
      </c>
      <c r="C49" s="332">
        <f>+'01-Mapa de riesgo-UO'!F50</f>
        <v>0</v>
      </c>
      <c r="D49" s="290">
        <f>'01-Mapa de riesgo-UO'!J50</f>
        <v>0</v>
      </c>
      <c r="E49" s="290">
        <f>'01-Mapa de riesgo-UO'!K50</f>
        <v>0</v>
      </c>
      <c r="F49" s="290">
        <f>'01-Mapa de riesgo-UO'!L50</f>
        <v>0</v>
      </c>
      <c r="G49" s="125">
        <f>'01-Mapa de riesgo-UO'!I50</f>
        <v>0</v>
      </c>
      <c r="H49" s="290">
        <f>'01-Mapa de riesgo-UO'!M50</f>
        <v>0</v>
      </c>
      <c r="I49" s="292" t="str">
        <f>'01-Mapa de riesgo-UO'!AT50</f>
        <v>LEVE</v>
      </c>
      <c r="J49" s="290">
        <f>'01-Mapa de riesgo-UO'!AU50</f>
        <v>0</v>
      </c>
      <c r="K49" s="356"/>
      <c r="L49" s="342"/>
      <c r="M49" s="126">
        <f>IF('01-Mapa de riesgo-UO'!S50="No existen", "No existe control para el riesgo",'01-Mapa de riesgo-UO'!W50)</f>
        <v>0</v>
      </c>
      <c r="N49" s="126">
        <f>'01-Mapa de riesgo-UO'!AB50</f>
        <v>0</v>
      </c>
      <c r="O49" s="126">
        <f>'01-Mapa de riesgo-UO'!AG50</f>
        <v>0</v>
      </c>
      <c r="P49" s="133">
        <f>'01-Mapa de riesgo-UO'!AL50</f>
        <v>0</v>
      </c>
      <c r="Q49" s="133">
        <f>'01-Mapa de riesgo-UO'!AP50</f>
        <v>0</v>
      </c>
      <c r="R49" s="292" t="e">
        <f>'01-Mapa de riesgo-UO'!AR50</f>
        <v>#DIV/0!</v>
      </c>
      <c r="S49" s="342"/>
      <c r="T49" s="342"/>
      <c r="U49" s="208">
        <f>'01-Mapa de riesgo-UO'!AW50</f>
        <v>0</v>
      </c>
      <c r="V49" s="208">
        <f>'01-Mapa de riesgo-UO'!AX50</f>
        <v>0</v>
      </c>
      <c r="W49" s="208">
        <f>IF(U49="COMPARTIR",'01-Mapa de riesgo-UO'!BA50, IF(U49=0, 0,$I$6))</f>
        <v>0</v>
      </c>
      <c r="X49" s="134"/>
      <c r="Y49" s="134"/>
      <c r="Z49" s="134"/>
      <c r="AA49" s="134"/>
      <c r="AB49" s="253"/>
    </row>
    <row r="50" spans="1:28" ht="62.45" customHeight="1" x14ac:dyDescent="0.2">
      <c r="A50" s="253"/>
      <c r="B50" s="240"/>
      <c r="C50" s="332"/>
      <c r="D50" s="290"/>
      <c r="E50" s="290"/>
      <c r="F50" s="290"/>
      <c r="G50" s="125">
        <f>'01-Mapa de riesgo-UO'!I51</f>
        <v>0</v>
      </c>
      <c r="H50" s="290"/>
      <c r="I50" s="292"/>
      <c r="J50" s="290"/>
      <c r="K50" s="340"/>
      <c r="L50" s="342"/>
      <c r="M50" s="126">
        <f>IF('01-Mapa de riesgo-UO'!S51="No existen", "No existe control para el riesgo",'01-Mapa de riesgo-UO'!W51)</f>
        <v>0</v>
      </c>
      <c r="N50" s="126">
        <f>'01-Mapa de riesgo-UO'!AB51</f>
        <v>0</v>
      </c>
      <c r="O50" s="126">
        <f>'01-Mapa de riesgo-UO'!AG51</f>
        <v>0</v>
      </c>
      <c r="P50" s="133">
        <f>'01-Mapa de riesgo-UO'!AL51</f>
        <v>0</v>
      </c>
      <c r="Q50" s="133">
        <f>'01-Mapa de riesgo-UO'!AP51</f>
        <v>0</v>
      </c>
      <c r="R50" s="292"/>
      <c r="S50" s="342"/>
      <c r="T50" s="342"/>
      <c r="U50" s="208">
        <f>'01-Mapa de riesgo-UO'!AW51</f>
        <v>0</v>
      </c>
      <c r="V50" s="208">
        <f>'01-Mapa de riesgo-UO'!AX51</f>
        <v>0</v>
      </c>
      <c r="W50" s="208">
        <f>IF(U50="COMPARTIR",'01-Mapa de riesgo-UO'!BA51, IF(U50=0, 0,$I$6))</f>
        <v>0</v>
      </c>
      <c r="X50" s="134"/>
      <c r="Y50" s="134"/>
      <c r="Z50" s="134"/>
      <c r="AA50" s="134"/>
      <c r="AB50" s="253"/>
    </row>
    <row r="51" spans="1:28" ht="62.45" customHeight="1" x14ac:dyDescent="0.2">
      <c r="A51" s="253"/>
      <c r="B51" s="240"/>
      <c r="C51" s="332"/>
      <c r="D51" s="290"/>
      <c r="E51" s="290"/>
      <c r="F51" s="290"/>
      <c r="G51" s="125">
        <f>'01-Mapa de riesgo-UO'!I52</f>
        <v>0</v>
      </c>
      <c r="H51" s="290"/>
      <c r="I51" s="292"/>
      <c r="J51" s="290"/>
      <c r="K51" s="340"/>
      <c r="L51" s="342"/>
      <c r="M51" s="126">
        <f>IF('01-Mapa de riesgo-UO'!S52="No existen", "No existe control para el riesgo",'01-Mapa de riesgo-UO'!W52)</f>
        <v>0</v>
      </c>
      <c r="N51" s="126">
        <f>'01-Mapa de riesgo-UO'!AB52</f>
        <v>0</v>
      </c>
      <c r="O51" s="126">
        <f>'01-Mapa de riesgo-UO'!AG52</f>
        <v>0</v>
      </c>
      <c r="P51" s="133">
        <f>'01-Mapa de riesgo-UO'!AL52</f>
        <v>0</v>
      </c>
      <c r="Q51" s="133">
        <f>'01-Mapa de riesgo-UO'!AP52</f>
        <v>0</v>
      </c>
      <c r="R51" s="292"/>
      <c r="S51" s="342"/>
      <c r="T51" s="342"/>
      <c r="U51" s="208">
        <f>'01-Mapa de riesgo-UO'!AW52</f>
        <v>0</v>
      </c>
      <c r="V51" s="208">
        <f>'01-Mapa de riesgo-UO'!AX52</f>
        <v>0</v>
      </c>
      <c r="W51" s="208">
        <f>IF(U51="COMPARTIR",'01-Mapa de riesgo-UO'!BA52, IF(U51=0, 0,$I$6))</f>
        <v>0</v>
      </c>
      <c r="X51" s="134"/>
      <c r="Y51" s="134"/>
      <c r="Z51" s="134"/>
      <c r="AA51" s="134"/>
      <c r="AB51" s="253"/>
    </row>
    <row r="52" spans="1:28" ht="62.45" customHeight="1" x14ac:dyDescent="0.2">
      <c r="A52" s="253">
        <v>15</v>
      </c>
      <c r="B52" s="240">
        <f>'01-Mapa de riesgo-UO'!D53</f>
        <v>0</v>
      </c>
      <c r="C52" s="332">
        <f>+'01-Mapa de riesgo-UO'!F53</f>
        <v>0</v>
      </c>
      <c r="D52" s="290">
        <f>'01-Mapa de riesgo-UO'!J53</f>
        <v>0</v>
      </c>
      <c r="E52" s="290">
        <f>'01-Mapa de riesgo-UO'!K53</f>
        <v>0</v>
      </c>
      <c r="F52" s="290">
        <f>'01-Mapa de riesgo-UO'!L53</f>
        <v>0</v>
      </c>
      <c r="G52" s="125">
        <f>'01-Mapa de riesgo-UO'!I53</f>
        <v>0</v>
      </c>
      <c r="H52" s="290">
        <f>'01-Mapa de riesgo-UO'!M53</f>
        <v>0</v>
      </c>
      <c r="I52" s="292" t="str">
        <f>'01-Mapa de riesgo-UO'!AT53</f>
        <v>LEVE</v>
      </c>
      <c r="J52" s="290">
        <f>'01-Mapa de riesgo-UO'!AU53</f>
        <v>0</v>
      </c>
      <c r="K52" s="340"/>
      <c r="L52" s="342"/>
      <c r="M52" s="126">
        <f>IF('01-Mapa de riesgo-UO'!S53="No existen", "No existe control para el riesgo",'01-Mapa de riesgo-UO'!W53)</f>
        <v>0</v>
      </c>
      <c r="N52" s="126">
        <f>'01-Mapa de riesgo-UO'!AB53</f>
        <v>0</v>
      </c>
      <c r="O52" s="126">
        <f>'01-Mapa de riesgo-UO'!AG53</f>
        <v>0</v>
      </c>
      <c r="P52" s="133">
        <f>'01-Mapa de riesgo-UO'!AL53</f>
        <v>0</v>
      </c>
      <c r="Q52" s="133">
        <f>'01-Mapa de riesgo-UO'!AP53</f>
        <v>0</v>
      </c>
      <c r="R52" s="292" t="e">
        <f>'01-Mapa de riesgo-UO'!AR53</f>
        <v>#DIV/0!</v>
      </c>
      <c r="S52" s="342"/>
      <c r="T52" s="342"/>
      <c r="U52" s="208">
        <f>'01-Mapa de riesgo-UO'!AW53</f>
        <v>0</v>
      </c>
      <c r="V52" s="208">
        <f>'01-Mapa de riesgo-UO'!AX53</f>
        <v>0</v>
      </c>
      <c r="W52" s="208">
        <f>IF(U52="COMPARTIR",'01-Mapa de riesgo-UO'!BA53, IF(U52=0, 0,$I$6))</f>
        <v>0</v>
      </c>
      <c r="X52" s="134"/>
      <c r="Y52" s="134"/>
      <c r="Z52" s="134"/>
      <c r="AA52" s="134"/>
      <c r="AB52" s="253"/>
    </row>
    <row r="53" spans="1:28" ht="62.45" customHeight="1" x14ac:dyDescent="0.2">
      <c r="A53" s="253"/>
      <c r="B53" s="240"/>
      <c r="C53" s="332"/>
      <c r="D53" s="290"/>
      <c r="E53" s="290"/>
      <c r="F53" s="290"/>
      <c r="G53" s="125">
        <f>'01-Mapa de riesgo-UO'!I54</f>
        <v>0</v>
      </c>
      <c r="H53" s="290"/>
      <c r="I53" s="292"/>
      <c r="J53" s="290"/>
      <c r="K53" s="340"/>
      <c r="L53" s="342"/>
      <c r="M53" s="126">
        <f>IF('01-Mapa de riesgo-UO'!S54="No existen", "No existe control para el riesgo",'01-Mapa de riesgo-UO'!W54)</f>
        <v>0</v>
      </c>
      <c r="N53" s="126">
        <f>'01-Mapa de riesgo-UO'!AB54</f>
        <v>0</v>
      </c>
      <c r="O53" s="126">
        <f>'01-Mapa de riesgo-UO'!AG54</f>
        <v>0</v>
      </c>
      <c r="P53" s="133">
        <f>'01-Mapa de riesgo-UO'!AL54</f>
        <v>0</v>
      </c>
      <c r="Q53" s="133">
        <f>'01-Mapa de riesgo-UO'!AP54</f>
        <v>0</v>
      </c>
      <c r="R53" s="292"/>
      <c r="S53" s="342"/>
      <c r="T53" s="342"/>
      <c r="U53" s="208">
        <f>'01-Mapa de riesgo-UO'!AW54</f>
        <v>0</v>
      </c>
      <c r="V53" s="208">
        <f>'01-Mapa de riesgo-UO'!AX54</f>
        <v>0</v>
      </c>
      <c r="W53" s="208">
        <f>IF(U53="COMPARTIR",'01-Mapa de riesgo-UO'!BA54, IF(U53=0, 0,$I$6))</f>
        <v>0</v>
      </c>
      <c r="X53" s="134"/>
      <c r="Y53" s="134"/>
      <c r="Z53" s="134"/>
      <c r="AA53" s="134"/>
      <c r="AB53" s="253"/>
    </row>
    <row r="54" spans="1:28" ht="62.45" customHeight="1" x14ac:dyDescent="0.2">
      <c r="A54" s="253"/>
      <c r="B54" s="240"/>
      <c r="C54" s="332"/>
      <c r="D54" s="290"/>
      <c r="E54" s="290"/>
      <c r="F54" s="290"/>
      <c r="G54" s="125">
        <f>'01-Mapa de riesgo-UO'!I55</f>
        <v>0</v>
      </c>
      <c r="H54" s="290"/>
      <c r="I54" s="292"/>
      <c r="J54" s="290"/>
      <c r="K54" s="340"/>
      <c r="L54" s="342"/>
      <c r="M54" s="126">
        <f>IF('01-Mapa de riesgo-UO'!S55="No existen", "No existe control para el riesgo",'01-Mapa de riesgo-UO'!W55)</f>
        <v>0</v>
      </c>
      <c r="N54" s="126">
        <f>'01-Mapa de riesgo-UO'!AB55</f>
        <v>0</v>
      </c>
      <c r="O54" s="126">
        <f>'01-Mapa de riesgo-UO'!AG55</f>
        <v>0</v>
      </c>
      <c r="P54" s="133">
        <f>'01-Mapa de riesgo-UO'!AL55</f>
        <v>0</v>
      </c>
      <c r="Q54" s="133">
        <f>'01-Mapa de riesgo-UO'!AP55</f>
        <v>0</v>
      </c>
      <c r="R54" s="292"/>
      <c r="S54" s="342"/>
      <c r="T54" s="342"/>
      <c r="U54" s="208">
        <f>'01-Mapa de riesgo-UO'!AW55</f>
        <v>0</v>
      </c>
      <c r="V54" s="208">
        <f>'01-Mapa de riesgo-UO'!AX55</f>
        <v>0</v>
      </c>
      <c r="W54" s="208">
        <f>IF(U54="COMPARTIR",'01-Mapa de riesgo-UO'!BA55, IF(U54=0, 0,$I$6))</f>
        <v>0</v>
      </c>
      <c r="X54" s="134"/>
      <c r="Y54" s="134"/>
      <c r="Z54" s="134"/>
      <c r="AA54" s="134"/>
      <c r="AB54" s="253"/>
    </row>
    <row r="55" spans="1:28" ht="62.45" customHeight="1" x14ac:dyDescent="0.2">
      <c r="A55" s="253">
        <v>16</v>
      </c>
      <c r="B55" s="240">
        <f>'01-Mapa de riesgo-UO'!D56</f>
        <v>0</v>
      </c>
      <c r="C55" s="332">
        <f>+'01-Mapa de riesgo-UO'!F56</f>
        <v>0</v>
      </c>
      <c r="D55" s="290">
        <f>'01-Mapa de riesgo-UO'!J56</f>
        <v>0</v>
      </c>
      <c r="E55" s="290">
        <f>'01-Mapa de riesgo-UO'!K56</f>
        <v>0</v>
      </c>
      <c r="F55" s="290">
        <f>'01-Mapa de riesgo-UO'!L56</f>
        <v>0</v>
      </c>
      <c r="G55" s="125">
        <f>'01-Mapa de riesgo-UO'!I56</f>
        <v>0</v>
      </c>
      <c r="H55" s="290">
        <f>'01-Mapa de riesgo-UO'!M56</f>
        <v>0</v>
      </c>
      <c r="I55" s="292" t="str">
        <f>'01-Mapa de riesgo-UO'!AT56</f>
        <v>LEVE</v>
      </c>
      <c r="J55" s="290">
        <f>'01-Mapa de riesgo-UO'!AU56</f>
        <v>0</v>
      </c>
      <c r="K55" s="356"/>
      <c r="L55" s="342"/>
      <c r="M55" s="126">
        <f>IF('01-Mapa de riesgo-UO'!S56="No existen", "No existe control para el riesgo",'01-Mapa de riesgo-UO'!W56)</f>
        <v>0</v>
      </c>
      <c r="N55" s="126">
        <f>'01-Mapa de riesgo-UO'!AB56</f>
        <v>0</v>
      </c>
      <c r="O55" s="126">
        <f>'01-Mapa de riesgo-UO'!AG56</f>
        <v>0</v>
      </c>
      <c r="P55" s="133">
        <f>'01-Mapa de riesgo-UO'!AL56</f>
        <v>0</v>
      </c>
      <c r="Q55" s="133">
        <f>'01-Mapa de riesgo-UO'!AP56</f>
        <v>0</v>
      </c>
      <c r="R55" s="292" t="e">
        <f>'01-Mapa de riesgo-UO'!AR56</f>
        <v>#DIV/0!</v>
      </c>
      <c r="S55" s="342"/>
      <c r="T55" s="342"/>
      <c r="U55" s="208">
        <f>'01-Mapa de riesgo-UO'!AW56</f>
        <v>0</v>
      </c>
      <c r="V55" s="208">
        <f>'01-Mapa de riesgo-UO'!AX56</f>
        <v>0</v>
      </c>
      <c r="W55" s="208">
        <f>IF(U55="COMPARTIR",'01-Mapa de riesgo-UO'!BA56, IF(U55=0, 0,$I$6))</f>
        <v>0</v>
      </c>
      <c r="X55" s="134"/>
      <c r="Y55" s="134"/>
      <c r="Z55" s="134"/>
      <c r="AA55" s="134"/>
      <c r="AB55" s="253"/>
    </row>
    <row r="56" spans="1:28" ht="62.45" customHeight="1" x14ac:dyDescent="0.2">
      <c r="A56" s="253"/>
      <c r="B56" s="240"/>
      <c r="C56" s="332"/>
      <c r="D56" s="290"/>
      <c r="E56" s="290"/>
      <c r="F56" s="290"/>
      <c r="G56" s="125">
        <f>'01-Mapa de riesgo-UO'!I57</f>
        <v>0</v>
      </c>
      <c r="H56" s="290"/>
      <c r="I56" s="292"/>
      <c r="J56" s="290"/>
      <c r="K56" s="340"/>
      <c r="L56" s="342"/>
      <c r="M56" s="126">
        <f>IF('01-Mapa de riesgo-UO'!S57="No existen", "No existe control para el riesgo",'01-Mapa de riesgo-UO'!W57)</f>
        <v>0</v>
      </c>
      <c r="N56" s="126">
        <f>'01-Mapa de riesgo-UO'!AB57</f>
        <v>0</v>
      </c>
      <c r="O56" s="126">
        <f>'01-Mapa de riesgo-UO'!AG57</f>
        <v>0</v>
      </c>
      <c r="P56" s="133">
        <f>'01-Mapa de riesgo-UO'!AL57</f>
        <v>0</v>
      </c>
      <c r="Q56" s="133">
        <f>'01-Mapa de riesgo-UO'!AP57</f>
        <v>0</v>
      </c>
      <c r="R56" s="292"/>
      <c r="S56" s="342"/>
      <c r="T56" s="342"/>
      <c r="U56" s="208">
        <f>'01-Mapa de riesgo-UO'!AW57</f>
        <v>0</v>
      </c>
      <c r="V56" s="208">
        <f>'01-Mapa de riesgo-UO'!AX57</f>
        <v>0</v>
      </c>
      <c r="W56" s="208">
        <f>IF(U56="COMPARTIR",'01-Mapa de riesgo-UO'!BA57, IF(U56=0, 0,$I$6))</f>
        <v>0</v>
      </c>
      <c r="X56" s="134"/>
      <c r="Y56" s="134"/>
      <c r="Z56" s="134"/>
      <c r="AA56" s="134"/>
      <c r="AB56" s="253"/>
    </row>
    <row r="57" spans="1:28" ht="62.45" customHeight="1" x14ac:dyDescent="0.2">
      <c r="A57" s="253"/>
      <c r="B57" s="240"/>
      <c r="C57" s="332"/>
      <c r="D57" s="290"/>
      <c r="E57" s="290"/>
      <c r="F57" s="290"/>
      <c r="G57" s="125">
        <f>'01-Mapa de riesgo-UO'!I58</f>
        <v>0</v>
      </c>
      <c r="H57" s="290"/>
      <c r="I57" s="292"/>
      <c r="J57" s="290"/>
      <c r="K57" s="340"/>
      <c r="L57" s="342"/>
      <c r="M57" s="126">
        <f>IF('01-Mapa de riesgo-UO'!S58="No existen", "No existe control para el riesgo",'01-Mapa de riesgo-UO'!W58)</f>
        <v>0</v>
      </c>
      <c r="N57" s="126">
        <f>'01-Mapa de riesgo-UO'!AB58</f>
        <v>0</v>
      </c>
      <c r="O57" s="126">
        <f>'01-Mapa de riesgo-UO'!AG58</f>
        <v>0</v>
      </c>
      <c r="P57" s="133">
        <f>'01-Mapa de riesgo-UO'!AL58</f>
        <v>0</v>
      </c>
      <c r="Q57" s="133">
        <f>'01-Mapa de riesgo-UO'!AP58</f>
        <v>0</v>
      </c>
      <c r="R57" s="292"/>
      <c r="S57" s="342"/>
      <c r="T57" s="342"/>
      <c r="U57" s="208">
        <f>'01-Mapa de riesgo-UO'!AW58</f>
        <v>0</v>
      </c>
      <c r="V57" s="208">
        <f>'01-Mapa de riesgo-UO'!AX58</f>
        <v>0</v>
      </c>
      <c r="W57" s="208">
        <f>IF(U57="COMPARTIR",'01-Mapa de riesgo-UO'!BA58, IF(U57=0, 0,$I$6))</f>
        <v>0</v>
      </c>
      <c r="X57" s="134"/>
      <c r="Y57" s="134"/>
      <c r="Z57" s="134"/>
      <c r="AA57" s="134"/>
      <c r="AB57" s="253"/>
    </row>
    <row r="58" spans="1:28" ht="62.45" customHeight="1" x14ac:dyDescent="0.2">
      <c r="A58" s="253">
        <v>17</v>
      </c>
      <c r="B58" s="240">
        <f>'01-Mapa de riesgo-UO'!D59</f>
        <v>0</v>
      </c>
      <c r="C58" s="332">
        <f>+'01-Mapa de riesgo-UO'!F59</f>
        <v>0</v>
      </c>
      <c r="D58" s="290">
        <f>'01-Mapa de riesgo-UO'!J59</f>
        <v>0</v>
      </c>
      <c r="E58" s="290">
        <f>'01-Mapa de riesgo-UO'!K59</f>
        <v>0</v>
      </c>
      <c r="F58" s="290">
        <f>'01-Mapa de riesgo-UO'!L59</f>
        <v>0</v>
      </c>
      <c r="G58" s="125">
        <f>'01-Mapa de riesgo-UO'!I59</f>
        <v>0</v>
      </c>
      <c r="H58" s="290">
        <f>'01-Mapa de riesgo-UO'!M59</f>
        <v>0</v>
      </c>
      <c r="I58" s="292" t="str">
        <f>'01-Mapa de riesgo-UO'!AT59</f>
        <v>LEVE</v>
      </c>
      <c r="J58" s="290">
        <f>'01-Mapa de riesgo-UO'!AU59</f>
        <v>0</v>
      </c>
      <c r="K58" s="356"/>
      <c r="L58" s="342"/>
      <c r="M58" s="126">
        <f>IF('01-Mapa de riesgo-UO'!S59="No existen", "No existe control para el riesgo",'01-Mapa de riesgo-UO'!W59)</f>
        <v>0</v>
      </c>
      <c r="N58" s="126">
        <f>'01-Mapa de riesgo-UO'!AB59</f>
        <v>0</v>
      </c>
      <c r="O58" s="126">
        <f>'01-Mapa de riesgo-UO'!AG59</f>
        <v>0</v>
      </c>
      <c r="P58" s="133">
        <f>'01-Mapa de riesgo-UO'!AL59</f>
        <v>0</v>
      </c>
      <c r="Q58" s="133">
        <f>'01-Mapa de riesgo-UO'!AP59</f>
        <v>0</v>
      </c>
      <c r="R58" s="292" t="e">
        <f>'01-Mapa de riesgo-UO'!AR59</f>
        <v>#DIV/0!</v>
      </c>
      <c r="S58" s="342"/>
      <c r="T58" s="342"/>
      <c r="U58" s="208">
        <f>'01-Mapa de riesgo-UO'!AW59</f>
        <v>0</v>
      </c>
      <c r="V58" s="208">
        <f>'01-Mapa de riesgo-UO'!AX59</f>
        <v>0</v>
      </c>
      <c r="W58" s="208">
        <f>IF(U58="COMPARTIR",'01-Mapa de riesgo-UO'!BA59, IF(U58=0, 0,$I$6))</f>
        <v>0</v>
      </c>
      <c r="X58" s="134"/>
      <c r="Y58" s="134"/>
      <c r="Z58" s="134"/>
      <c r="AA58" s="134"/>
      <c r="AB58" s="253"/>
    </row>
    <row r="59" spans="1:28" ht="62.45" customHeight="1" x14ac:dyDescent="0.2">
      <c r="A59" s="253"/>
      <c r="B59" s="240"/>
      <c r="C59" s="332"/>
      <c r="D59" s="290"/>
      <c r="E59" s="290"/>
      <c r="F59" s="290"/>
      <c r="G59" s="125">
        <f>'01-Mapa de riesgo-UO'!I60</f>
        <v>0</v>
      </c>
      <c r="H59" s="290"/>
      <c r="I59" s="292"/>
      <c r="J59" s="290"/>
      <c r="K59" s="340"/>
      <c r="L59" s="342"/>
      <c r="M59" s="126">
        <f>IF('01-Mapa de riesgo-UO'!S60="No existen", "No existe control para el riesgo",'01-Mapa de riesgo-UO'!W60)</f>
        <v>0</v>
      </c>
      <c r="N59" s="126">
        <f>'01-Mapa de riesgo-UO'!AB60</f>
        <v>0</v>
      </c>
      <c r="O59" s="126">
        <f>'01-Mapa de riesgo-UO'!AG60</f>
        <v>0</v>
      </c>
      <c r="P59" s="133">
        <f>'01-Mapa de riesgo-UO'!AL60</f>
        <v>0</v>
      </c>
      <c r="Q59" s="133">
        <f>'01-Mapa de riesgo-UO'!AP60</f>
        <v>0</v>
      </c>
      <c r="R59" s="292"/>
      <c r="S59" s="342"/>
      <c r="T59" s="342"/>
      <c r="U59" s="208">
        <f>'01-Mapa de riesgo-UO'!AW60</f>
        <v>0</v>
      </c>
      <c r="V59" s="208">
        <f>'01-Mapa de riesgo-UO'!AX60</f>
        <v>0</v>
      </c>
      <c r="W59" s="208">
        <f>IF(U59="COMPARTIR",'01-Mapa de riesgo-UO'!BA60, IF(U59=0, 0,$I$6))</f>
        <v>0</v>
      </c>
      <c r="X59" s="134"/>
      <c r="Y59" s="134"/>
      <c r="Z59" s="134"/>
      <c r="AA59" s="134"/>
      <c r="AB59" s="253"/>
    </row>
    <row r="60" spans="1:28" ht="62.45" customHeight="1" x14ac:dyDescent="0.2">
      <c r="A60" s="253"/>
      <c r="B60" s="240"/>
      <c r="C60" s="332"/>
      <c r="D60" s="290"/>
      <c r="E60" s="290"/>
      <c r="F60" s="290"/>
      <c r="G60" s="125">
        <f>'01-Mapa de riesgo-UO'!I61</f>
        <v>0</v>
      </c>
      <c r="H60" s="290"/>
      <c r="I60" s="292"/>
      <c r="J60" s="290"/>
      <c r="K60" s="340"/>
      <c r="L60" s="342"/>
      <c r="M60" s="126">
        <f>IF('01-Mapa de riesgo-UO'!S61="No existen", "No existe control para el riesgo",'01-Mapa de riesgo-UO'!W61)</f>
        <v>0</v>
      </c>
      <c r="N60" s="126">
        <f>'01-Mapa de riesgo-UO'!AB61</f>
        <v>0</v>
      </c>
      <c r="O60" s="126">
        <f>'01-Mapa de riesgo-UO'!AG61</f>
        <v>0</v>
      </c>
      <c r="P60" s="133">
        <f>'01-Mapa de riesgo-UO'!AL61</f>
        <v>0</v>
      </c>
      <c r="Q60" s="133">
        <f>'01-Mapa de riesgo-UO'!AP61</f>
        <v>0</v>
      </c>
      <c r="R60" s="292"/>
      <c r="S60" s="342"/>
      <c r="T60" s="342"/>
      <c r="U60" s="208">
        <f>'01-Mapa de riesgo-UO'!AW61</f>
        <v>0</v>
      </c>
      <c r="V60" s="208">
        <f>'01-Mapa de riesgo-UO'!AX61</f>
        <v>0</v>
      </c>
      <c r="W60" s="208">
        <f>IF(U60="COMPARTIR",'01-Mapa de riesgo-UO'!BA61, IF(U60=0, 0,$I$6))</f>
        <v>0</v>
      </c>
      <c r="X60" s="134"/>
      <c r="Y60" s="134"/>
      <c r="Z60" s="134"/>
      <c r="AA60" s="134"/>
      <c r="AB60" s="253"/>
    </row>
    <row r="61" spans="1:28" ht="62.45" customHeight="1" x14ac:dyDescent="0.2">
      <c r="A61" s="253">
        <v>18</v>
      </c>
      <c r="B61" s="240">
        <f>'01-Mapa de riesgo-UO'!D62</f>
        <v>0</v>
      </c>
      <c r="C61" s="332">
        <f>+'01-Mapa de riesgo-UO'!F62</f>
        <v>0</v>
      </c>
      <c r="D61" s="290">
        <f>'01-Mapa de riesgo-UO'!J62</f>
        <v>0</v>
      </c>
      <c r="E61" s="290">
        <f>'01-Mapa de riesgo-UO'!K62</f>
        <v>0</v>
      </c>
      <c r="F61" s="290">
        <f>'01-Mapa de riesgo-UO'!L62</f>
        <v>0</v>
      </c>
      <c r="G61" s="125">
        <f>'01-Mapa de riesgo-UO'!I62</f>
        <v>0</v>
      </c>
      <c r="H61" s="290">
        <f>'01-Mapa de riesgo-UO'!M62</f>
        <v>0</v>
      </c>
      <c r="I61" s="292" t="str">
        <f>'01-Mapa de riesgo-UO'!AT62</f>
        <v>LEVE</v>
      </c>
      <c r="J61" s="290">
        <f>'01-Mapa de riesgo-UO'!AU62</f>
        <v>0</v>
      </c>
      <c r="K61" s="356"/>
      <c r="L61" s="342"/>
      <c r="M61" s="126">
        <f>IF('01-Mapa de riesgo-UO'!S62="No existen", "No existe control para el riesgo",'01-Mapa de riesgo-UO'!W62)</f>
        <v>0</v>
      </c>
      <c r="N61" s="126">
        <f>'01-Mapa de riesgo-UO'!AB62</f>
        <v>0</v>
      </c>
      <c r="O61" s="126">
        <f>'01-Mapa de riesgo-UO'!AG62</f>
        <v>0</v>
      </c>
      <c r="P61" s="133">
        <f>'01-Mapa de riesgo-UO'!AL62</f>
        <v>0</v>
      </c>
      <c r="Q61" s="133">
        <f>'01-Mapa de riesgo-UO'!AP62</f>
        <v>0</v>
      </c>
      <c r="R61" s="292" t="e">
        <f>'01-Mapa de riesgo-UO'!AR62</f>
        <v>#DIV/0!</v>
      </c>
      <c r="S61" s="342"/>
      <c r="T61" s="342"/>
      <c r="U61" s="208">
        <f>'01-Mapa de riesgo-UO'!AW62</f>
        <v>0</v>
      </c>
      <c r="V61" s="208">
        <f>'01-Mapa de riesgo-UO'!AX62</f>
        <v>0</v>
      </c>
      <c r="W61" s="208">
        <f>IF(U61="COMPARTIR",'01-Mapa de riesgo-UO'!BA62, IF(U61=0, 0,$I$6))</f>
        <v>0</v>
      </c>
      <c r="X61" s="134"/>
      <c r="Y61" s="134"/>
      <c r="Z61" s="134"/>
      <c r="AA61" s="134"/>
      <c r="AB61" s="253"/>
    </row>
    <row r="62" spans="1:28" ht="62.45" customHeight="1" x14ac:dyDescent="0.2">
      <c r="A62" s="253"/>
      <c r="B62" s="240"/>
      <c r="C62" s="332"/>
      <c r="D62" s="290"/>
      <c r="E62" s="290"/>
      <c r="F62" s="290"/>
      <c r="G62" s="125">
        <f>'01-Mapa de riesgo-UO'!I63</f>
        <v>0</v>
      </c>
      <c r="H62" s="290"/>
      <c r="I62" s="292"/>
      <c r="J62" s="290"/>
      <c r="K62" s="340"/>
      <c r="L62" s="342"/>
      <c r="M62" s="126">
        <f>IF('01-Mapa de riesgo-UO'!S63="No existen", "No existe control para el riesgo",'01-Mapa de riesgo-UO'!W63)</f>
        <v>0</v>
      </c>
      <c r="N62" s="126">
        <f>'01-Mapa de riesgo-UO'!AB63</f>
        <v>0</v>
      </c>
      <c r="O62" s="126">
        <f>'01-Mapa de riesgo-UO'!AG63</f>
        <v>0</v>
      </c>
      <c r="P62" s="133">
        <f>'01-Mapa de riesgo-UO'!AL63</f>
        <v>0</v>
      </c>
      <c r="Q62" s="133">
        <f>'01-Mapa de riesgo-UO'!AP63</f>
        <v>0</v>
      </c>
      <c r="R62" s="292"/>
      <c r="S62" s="342"/>
      <c r="T62" s="342"/>
      <c r="U62" s="208">
        <f>'01-Mapa de riesgo-UO'!AW63</f>
        <v>0</v>
      </c>
      <c r="V62" s="208">
        <f>'01-Mapa de riesgo-UO'!AX63</f>
        <v>0</v>
      </c>
      <c r="W62" s="208">
        <f>IF(U62="COMPARTIR",'01-Mapa de riesgo-UO'!BA63, IF(U62=0, 0,$I$6))</f>
        <v>0</v>
      </c>
      <c r="X62" s="134"/>
      <c r="Y62" s="134"/>
      <c r="Z62" s="134"/>
      <c r="AA62" s="134"/>
      <c r="AB62" s="253"/>
    </row>
    <row r="63" spans="1:28" ht="62.45" customHeight="1" x14ac:dyDescent="0.2">
      <c r="A63" s="253"/>
      <c r="B63" s="240"/>
      <c r="C63" s="332"/>
      <c r="D63" s="290"/>
      <c r="E63" s="290"/>
      <c r="F63" s="290"/>
      <c r="G63" s="125">
        <f>'01-Mapa de riesgo-UO'!I64</f>
        <v>0</v>
      </c>
      <c r="H63" s="290"/>
      <c r="I63" s="292"/>
      <c r="J63" s="290"/>
      <c r="K63" s="340"/>
      <c r="L63" s="342"/>
      <c r="M63" s="126">
        <f>IF('01-Mapa de riesgo-UO'!S64="No existen", "No existe control para el riesgo",'01-Mapa de riesgo-UO'!W64)</f>
        <v>0</v>
      </c>
      <c r="N63" s="126">
        <f>'01-Mapa de riesgo-UO'!AB64</f>
        <v>0</v>
      </c>
      <c r="O63" s="126">
        <f>'01-Mapa de riesgo-UO'!AG64</f>
        <v>0</v>
      </c>
      <c r="P63" s="133">
        <f>'01-Mapa de riesgo-UO'!AL64</f>
        <v>0</v>
      </c>
      <c r="Q63" s="133">
        <f>'01-Mapa de riesgo-UO'!AP64</f>
        <v>0</v>
      </c>
      <c r="R63" s="292"/>
      <c r="S63" s="342"/>
      <c r="T63" s="342"/>
      <c r="U63" s="208">
        <f>'01-Mapa de riesgo-UO'!AW64</f>
        <v>0</v>
      </c>
      <c r="V63" s="208">
        <f>'01-Mapa de riesgo-UO'!AX64</f>
        <v>0</v>
      </c>
      <c r="W63" s="208">
        <f>IF(U63="COMPARTIR",'01-Mapa de riesgo-UO'!BA64, IF(U63=0, 0,$I$6))</f>
        <v>0</v>
      </c>
      <c r="X63" s="134"/>
      <c r="Y63" s="134"/>
      <c r="Z63" s="134"/>
      <c r="AA63" s="134"/>
      <c r="AB63" s="253"/>
    </row>
    <row r="64" spans="1:28" ht="62.45" customHeight="1" x14ac:dyDescent="0.2">
      <c r="A64" s="253">
        <v>19</v>
      </c>
      <c r="B64" s="240">
        <f>'01-Mapa de riesgo-UO'!D65</f>
        <v>0</v>
      </c>
      <c r="C64" s="332">
        <f>+'01-Mapa de riesgo-UO'!F65</f>
        <v>0</v>
      </c>
      <c r="D64" s="290">
        <f>'01-Mapa de riesgo-UO'!J65</f>
        <v>0</v>
      </c>
      <c r="E64" s="290">
        <f>'01-Mapa de riesgo-UO'!K65</f>
        <v>0</v>
      </c>
      <c r="F64" s="290">
        <f>'01-Mapa de riesgo-UO'!L65</f>
        <v>0</v>
      </c>
      <c r="G64" s="125">
        <f>'01-Mapa de riesgo-UO'!I65</f>
        <v>0</v>
      </c>
      <c r="H64" s="290">
        <f>'01-Mapa de riesgo-UO'!M65</f>
        <v>0</v>
      </c>
      <c r="I64" s="292" t="str">
        <f>'01-Mapa de riesgo-UO'!AT65</f>
        <v>LEVE</v>
      </c>
      <c r="J64" s="290">
        <f>'01-Mapa de riesgo-UO'!AU65</f>
        <v>0</v>
      </c>
      <c r="K64" s="340"/>
      <c r="L64" s="342"/>
      <c r="M64" s="126">
        <f>IF('01-Mapa de riesgo-UO'!S65="No existen", "No existe control para el riesgo",'01-Mapa de riesgo-UO'!W65)</f>
        <v>0</v>
      </c>
      <c r="N64" s="126">
        <f>'01-Mapa de riesgo-UO'!AB65</f>
        <v>0</v>
      </c>
      <c r="O64" s="126">
        <f>'01-Mapa de riesgo-UO'!AG65</f>
        <v>0</v>
      </c>
      <c r="P64" s="133">
        <f>'01-Mapa de riesgo-UO'!AL65</f>
        <v>0</v>
      </c>
      <c r="Q64" s="133">
        <f>'01-Mapa de riesgo-UO'!AP65</f>
        <v>0</v>
      </c>
      <c r="R64" s="292" t="e">
        <f>'01-Mapa de riesgo-UO'!AR65</f>
        <v>#DIV/0!</v>
      </c>
      <c r="S64" s="342"/>
      <c r="T64" s="342"/>
      <c r="U64" s="208">
        <f>'01-Mapa de riesgo-UO'!AW65</f>
        <v>0</v>
      </c>
      <c r="V64" s="208">
        <f>'01-Mapa de riesgo-UO'!AX65</f>
        <v>0</v>
      </c>
      <c r="W64" s="208">
        <f>IF(U64="COMPARTIR",'01-Mapa de riesgo-UO'!BA65, IF(U64=0, 0,$I$6))</f>
        <v>0</v>
      </c>
      <c r="X64" s="134"/>
      <c r="Y64" s="134"/>
      <c r="Z64" s="134"/>
      <c r="AA64" s="134"/>
      <c r="AB64" s="253"/>
    </row>
    <row r="65" spans="1:28" ht="62.45" customHeight="1" x14ac:dyDescent="0.2">
      <c r="A65" s="253"/>
      <c r="B65" s="240"/>
      <c r="C65" s="332"/>
      <c r="D65" s="290"/>
      <c r="E65" s="290"/>
      <c r="F65" s="290"/>
      <c r="G65" s="125">
        <f>'01-Mapa de riesgo-UO'!I66</f>
        <v>0</v>
      </c>
      <c r="H65" s="290"/>
      <c r="I65" s="292"/>
      <c r="J65" s="290"/>
      <c r="K65" s="340"/>
      <c r="L65" s="342"/>
      <c r="M65" s="126">
        <f>IF('01-Mapa de riesgo-UO'!S66="No existen", "No existe control para el riesgo",'01-Mapa de riesgo-UO'!W66)</f>
        <v>0</v>
      </c>
      <c r="N65" s="126">
        <f>'01-Mapa de riesgo-UO'!AB66</f>
        <v>0</v>
      </c>
      <c r="O65" s="126">
        <f>'01-Mapa de riesgo-UO'!AG66</f>
        <v>0</v>
      </c>
      <c r="P65" s="133">
        <f>'01-Mapa de riesgo-UO'!AL66</f>
        <v>0</v>
      </c>
      <c r="Q65" s="133">
        <f>'01-Mapa de riesgo-UO'!AP66</f>
        <v>0</v>
      </c>
      <c r="R65" s="292"/>
      <c r="S65" s="342"/>
      <c r="T65" s="342"/>
      <c r="U65" s="208">
        <f>'01-Mapa de riesgo-UO'!AW66</f>
        <v>0</v>
      </c>
      <c r="V65" s="208">
        <f>'01-Mapa de riesgo-UO'!AX66</f>
        <v>0</v>
      </c>
      <c r="W65" s="208">
        <f>IF(U65="COMPARTIR",'01-Mapa de riesgo-UO'!BA66, IF(U65=0, 0,$I$6))</f>
        <v>0</v>
      </c>
      <c r="X65" s="134"/>
      <c r="Y65" s="134"/>
      <c r="Z65" s="134"/>
      <c r="AA65" s="134"/>
      <c r="AB65" s="253"/>
    </row>
    <row r="66" spans="1:28" ht="62.45" customHeight="1" x14ac:dyDescent="0.2">
      <c r="A66" s="253"/>
      <c r="B66" s="240"/>
      <c r="C66" s="332"/>
      <c r="D66" s="290"/>
      <c r="E66" s="290"/>
      <c r="F66" s="290"/>
      <c r="G66" s="125">
        <f>'01-Mapa de riesgo-UO'!I67</f>
        <v>0</v>
      </c>
      <c r="H66" s="290"/>
      <c r="I66" s="292"/>
      <c r="J66" s="290"/>
      <c r="K66" s="340"/>
      <c r="L66" s="342"/>
      <c r="M66" s="126">
        <f>IF('01-Mapa de riesgo-UO'!S67="No existen", "No existe control para el riesgo",'01-Mapa de riesgo-UO'!W67)</f>
        <v>0</v>
      </c>
      <c r="N66" s="126">
        <f>'01-Mapa de riesgo-UO'!AB67</f>
        <v>0</v>
      </c>
      <c r="O66" s="126">
        <f>'01-Mapa de riesgo-UO'!AG67</f>
        <v>0</v>
      </c>
      <c r="P66" s="133">
        <f>'01-Mapa de riesgo-UO'!AL67</f>
        <v>0</v>
      </c>
      <c r="Q66" s="133">
        <f>'01-Mapa de riesgo-UO'!AP67</f>
        <v>0</v>
      </c>
      <c r="R66" s="292"/>
      <c r="S66" s="342"/>
      <c r="T66" s="342"/>
      <c r="U66" s="208">
        <f>'01-Mapa de riesgo-UO'!AW67</f>
        <v>0</v>
      </c>
      <c r="V66" s="208">
        <f>'01-Mapa de riesgo-UO'!AX67</f>
        <v>0</v>
      </c>
      <c r="W66" s="208">
        <f>IF(U66="COMPARTIR",'01-Mapa de riesgo-UO'!BA67, IF(U66=0, 0,$I$6))</f>
        <v>0</v>
      </c>
      <c r="X66" s="134"/>
      <c r="Y66" s="134"/>
      <c r="Z66" s="134"/>
      <c r="AA66" s="134"/>
      <c r="AB66" s="253"/>
    </row>
    <row r="67" spans="1:28" ht="62.45" customHeight="1" x14ac:dyDescent="0.2">
      <c r="A67" s="253">
        <v>20</v>
      </c>
      <c r="B67" s="240">
        <f>'01-Mapa de riesgo-UO'!D68</f>
        <v>0</v>
      </c>
      <c r="C67" s="332">
        <f>+'01-Mapa de riesgo-UO'!F68</f>
        <v>0</v>
      </c>
      <c r="D67" s="290">
        <f>'01-Mapa de riesgo-UO'!J68</f>
        <v>0</v>
      </c>
      <c r="E67" s="290">
        <f>'01-Mapa de riesgo-UO'!K68</f>
        <v>0</v>
      </c>
      <c r="F67" s="290">
        <f>'01-Mapa de riesgo-UO'!L68</f>
        <v>0</v>
      </c>
      <c r="G67" s="125">
        <f>'01-Mapa de riesgo-UO'!I68</f>
        <v>0</v>
      </c>
      <c r="H67" s="290">
        <f>'01-Mapa de riesgo-UO'!M68</f>
        <v>0</v>
      </c>
      <c r="I67" s="292" t="str">
        <f>'01-Mapa de riesgo-UO'!AT68</f>
        <v>LEVE</v>
      </c>
      <c r="J67" s="290">
        <f>'01-Mapa de riesgo-UO'!AU68</f>
        <v>0</v>
      </c>
      <c r="K67" s="340"/>
      <c r="L67" s="342"/>
      <c r="M67" s="126">
        <f>IF('01-Mapa de riesgo-UO'!S68="No existen", "No existe control para el riesgo",'01-Mapa de riesgo-UO'!W68)</f>
        <v>0</v>
      </c>
      <c r="N67" s="126">
        <f>'01-Mapa de riesgo-UO'!AB68</f>
        <v>0</v>
      </c>
      <c r="O67" s="126">
        <f>'01-Mapa de riesgo-UO'!AG68</f>
        <v>0</v>
      </c>
      <c r="P67" s="133">
        <f>'01-Mapa de riesgo-UO'!AL68</f>
        <v>0</v>
      </c>
      <c r="Q67" s="133">
        <f>'01-Mapa de riesgo-UO'!AP68</f>
        <v>0</v>
      </c>
      <c r="R67" s="292" t="e">
        <f>'01-Mapa de riesgo-UO'!AR68</f>
        <v>#DIV/0!</v>
      </c>
      <c r="S67" s="342"/>
      <c r="T67" s="342"/>
      <c r="U67" s="208">
        <f>'01-Mapa de riesgo-UO'!AW68</f>
        <v>0</v>
      </c>
      <c r="V67" s="208">
        <f>'01-Mapa de riesgo-UO'!AX68</f>
        <v>0</v>
      </c>
      <c r="W67" s="208">
        <f>IF(U67="COMPARTIR",'01-Mapa de riesgo-UO'!BA68, IF(U67=0, 0,$I$6))</f>
        <v>0</v>
      </c>
      <c r="X67" s="134"/>
      <c r="Y67" s="134"/>
      <c r="Z67" s="134"/>
      <c r="AA67" s="134"/>
      <c r="AB67" s="253"/>
    </row>
    <row r="68" spans="1:28" ht="62.45" customHeight="1" x14ac:dyDescent="0.2">
      <c r="A68" s="253"/>
      <c r="B68" s="240"/>
      <c r="C68" s="332"/>
      <c r="D68" s="290"/>
      <c r="E68" s="290"/>
      <c r="F68" s="290"/>
      <c r="G68" s="125">
        <f>'01-Mapa de riesgo-UO'!I69</f>
        <v>0</v>
      </c>
      <c r="H68" s="290"/>
      <c r="I68" s="292"/>
      <c r="J68" s="290"/>
      <c r="K68" s="340"/>
      <c r="L68" s="342"/>
      <c r="M68" s="126">
        <f>IF('01-Mapa de riesgo-UO'!S69="No existen", "No existe control para el riesgo",'01-Mapa de riesgo-UO'!W69)</f>
        <v>0</v>
      </c>
      <c r="N68" s="126">
        <f>'01-Mapa de riesgo-UO'!AB69</f>
        <v>0</v>
      </c>
      <c r="O68" s="126">
        <f>'01-Mapa de riesgo-UO'!AG69</f>
        <v>0</v>
      </c>
      <c r="P68" s="133">
        <f>'01-Mapa de riesgo-UO'!AL69</f>
        <v>0</v>
      </c>
      <c r="Q68" s="133">
        <f>'01-Mapa de riesgo-UO'!AP69</f>
        <v>0</v>
      </c>
      <c r="R68" s="292"/>
      <c r="S68" s="342"/>
      <c r="T68" s="342"/>
      <c r="U68" s="208">
        <f>'01-Mapa de riesgo-UO'!AW69</f>
        <v>0</v>
      </c>
      <c r="V68" s="208">
        <f>'01-Mapa de riesgo-UO'!AX69</f>
        <v>0</v>
      </c>
      <c r="W68" s="208">
        <f>IF(U68="COMPARTIR",'01-Mapa de riesgo-UO'!BA69, IF(U68=0, 0,$I$6))</f>
        <v>0</v>
      </c>
      <c r="X68" s="134"/>
      <c r="Y68" s="134"/>
      <c r="Z68" s="134"/>
      <c r="AA68" s="134"/>
      <c r="AB68" s="253"/>
    </row>
    <row r="69" spans="1:28" ht="62.45" customHeight="1" x14ac:dyDescent="0.2">
      <c r="A69" s="253"/>
      <c r="B69" s="240"/>
      <c r="C69" s="332"/>
      <c r="D69" s="290"/>
      <c r="E69" s="290"/>
      <c r="F69" s="290"/>
      <c r="G69" s="125">
        <f>'01-Mapa de riesgo-UO'!I70</f>
        <v>0</v>
      </c>
      <c r="H69" s="290"/>
      <c r="I69" s="292"/>
      <c r="J69" s="290"/>
      <c r="K69" s="340"/>
      <c r="L69" s="342"/>
      <c r="M69" s="126">
        <f>IF('01-Mapa de riesgo-UO'!S70="No existen", "No existe control para el riesgo",'01-Mapa de riesgo-UO'!W70)</f>
        <v>0</v>
      </c>
      <c r="N69" s="126">
        <f>'01-Mapa de riesgo-UO'!AB70</f>
        <v>0</v>
      </c>
      <c r="O69" s="126">
        <f>'01-Mapa de riesgo-UO'!AG70</f>
        <v>0</v>
      </c>
      <c r="P69" s="133">
        <f>'01-Mapa de riesgo-UO'!AL70</f>
        <v>0</v>
      </c>
      <c r="Q69" s="133">
        <f>'01-Mapa de riesgo-UO'!AP70</f>
        <v>0</v>
      </c>
      <c r="R69" s="292"/>
      <c r="S69" s="342"/>
      <c r="T69" s="342"/>
      <c r="U69" s="208">
        <f>'01-Mapa de riesgo-UO'!AW70</f>
        <v>0</v>
      </c>
      <c r="V69" s="208">
        <f>'01-Mapa de riesgo-UO'!AX70</f>
        <v>0</v>
      </c>
      <c r="W69" s="208">
        <f>IF(U69="COMPARTIR",'01-Mapa de riesgo-UO'!BA70, IF(U69=0, 0,$I$6))</f>
        <v>0</v>
      </c>
      <c r="X69" s="134"/>
      <c r="Y69" s="134"/>
      <c r="Z69" s="134"/>
      <c r="AA69" s="134"/>
      <c r="AB69" s="253"/>
    </row>
    <row r="70" spans="1:28" ht="62.45" customHeight="1" x14ac:dyDescent="0.2">
      <c r="A70" s="253">
        <v>21</v>
      </c>
      <c r="B70" s="240">
        <f>'01-Mapa de riesgo-UO'!D71</f>
        <v>0</v>
      </c>
      <c r="C70" s="332">
        <f>+'01-Mapa de riesgo-UO'!F71</f>
        <v>0</v>
      </c>
      <c r="D70" s="290">
        <f>'01-Mapa de riesgo-UO'!J71</f>
        <v>0</v>
      </c>
      <c r="E70" s="290">
        <f>'01-Mapa de riesgo-UO'!K71</f>
        <v>0</v>
      </c>
      <c r="F70" s="290">
        <f>'01-Mapa de riesgo-UO'!L71</f>
        <v>0</v>
      </c>
      <c r="G70" s="125">
        <f>'01-Mapa de riesgo-UO'!I71</f>
        <v>0</v>
      </c>
      <c r="H70" s="290">
        <f>'01-Mapa de riesgo-UO'!M71</f>
        <v>0</v>
      </c>
      <c r="I70" s="292" t="str">
        <f>'01-Mapa de riesgo-UO'!AT71</f>
        <v>LEVE</v>
      </c>
      <c r="J70" s="290">
        <f>'01-Mapa de riesgo-UO'!AU71</f>
        <v>0</v>
      </c>
      <c r="K70" s="356"/>
      <c r="L70" s="342"/>
      <c r="M70" s="126">
        <f>IF('01-Mapa de riesgo-UO'!S71="No existen", "No existe control para el riesgo",'01-Mapa de riesgo-UO'!W71)</f>
        <v>0</v>
      </c>
      <c r="N70" s="126">
        <f>'01-Mapa de riesgo-UO'!AB71</f>
        <v>0</v>
      </c>
      <c r="O70" s="126">
        <f>'01-Mapa de riesgo-UO'!AG71</f>
        <v>0</v>
      </c>
      <c r="P70" s="133">
        <f>'01-Mapa de riesgo-UO'!AL71</f>
        <v>0</v>
      </c>
      <c r="Q70" s="133">
        <f>'01-Mapa de riesgo-UO'!AP71</f>
        <v>0</v>
      </c>
      <c r="R70" s="292" t="e">
        <f>'01-Mapa de riesgo-UO'!AR71</f>
        <v>#DIV/0!</v>
      </c>
      <c r="S70" s="342"/>
      <c r="T70" s="342"/>
      <c r="U70" s="208">
        <f>'01-Mapa de riesgo-UO'!AW71</f>
        <v>0</v>
      </c>
      <c r="V70" s="208">
        <f>'01-Mapa de riesgo-UO'!AX71</f>
        <v>0</v>
      </c>
      <c r="W70" s="208">
        <f>IF(U70="COMPARTIR",'01-Mapa de riesgo-UO'!BA71, IF(U70=0, 0,$I$6))</f>
        <v>0</v>
      </c>
      <c r="X70" s="134"/>
      <c r="Y70" s="134"/>
      <c r="Z70" s="134"/>
      <c r="AA70" s="134"/>
      <c r="AB70" s="253"/>
    </row>
    <row r="71" spans="1:28" ht="62.45" customHeight="1" x14ac:dyDescent="0.2">
      <c r="A71" s="253"/>
      <c r="B71" s="240"/>
      <c r="C71" s="332"/>
      <c r="D71" s="290"/>
      <c r="E71" s="290"/>
      <c r="F71" s="290"/>
      <c r="G71" s="125">
        <f>'01-Mapa de riesgo-UO'!I72</f>
        <v>0</v>
      </c>
      <c r="H71" s="290"/>
      <c r="I71" s="292"/>
      <c r="J71" s="290"/>
      <c r="K71" s="340"/>
      <c r="L71" s="342"/>
      <c r="M71" s="126">
        <f>IF('01-Mapa de riesgo-UO'!S72="No existen", "No existe control para el riesgo",'01-Mapa de riesgo-UO'!W72)</f>
        <v>0</v>
      </c>
      <c r="N71" s="126">
        <f>'01-Mapa de riesgo-UO'!AB72</f>
        <v>0</v>
      </c>
      <c r="O71" s="126">
        <f>'01-Mapa de riesgo-UO'!AG72</f>
        <v>0</v>
      </c>
      <c r="P71" s="133">
        <f>'01-Mapa de riesgo-UO'!AL72</f>
        <v>0</v>
      </c>
      <c r="Q71" s="133">
        <f>'01-Mapa de riesgo-UO'!AP72</f>
        <v>0</v>
      </c>
      <c r="R71" s="292"/>
      <c r="S71" s="342"/>
      <c r="T71" s="342"/>
      <c r="U71" s="208">
        <f>'01-Mapa de riesgo-UO'!AW72</f>
        <v>0</v>
      </c>
      <c r="V71" s="208">
        <f>'01-Mapa de riesgo-UO'!AX72</f>
        <v>0</v>
      </c>
      <c r="W71" s="208">
        <f>IF(U71="COMPARTIR",'01-Mapa de riesgo-UO'!BA72, IF(U71=0, 0,$I$6))</f>
        <v>0</v>
      </c>
      <c r="X71" s="134"/>
      <c r="Y71" s="134"/>
      <c r="Z71" s="134"/>
      <c r="AA71" s="134"/>
      <c r="AB71" s="253"/>
    </row>
    <row r="72" spans="1:28" ht="62.45" customHeight="1" x14ac:dyDescent="0.2">
      <c r="A72" s="253"/>
      <c r="B72" s="240"/>
      <c r="C72" s="332"/>
      <c r="D72" s="290"/>
      <c r="E72" s="290"/>
      <c r="F72" s="290"/>
      <c r="G72" s="125">
        <f>'01-Mapa de riesgo-UO'!I73</f>
        <v>0</v>
      </c>
      <c r="H72" s="290"/>
      <c r="I72" s="292"/>
      <c r="J72" s="290"/>
      <c r="K72" s="340"/>
      <c r="L72" s="342"/>
      <c r="M72" s="126">
        <f>IF('01-Mapa de riesgo-UO'!S73="No existen", "No existe control para el riesgo",'01-Mapa de riesgo-UO'!W73)</f>
        <v>0</v>
      </c>
      <c r="N72" s="126">
        <f>'01-Mapa de riesgo-UO'!AB73</f>
        <v>0</v>
      </c>
      <c r="O72" s="126">
        <f>'01-Mapa de riesgo-UO'!AG73</f>
        <v>0</v>
      </c>
      <c r="P72" s="133">
        <f>'01-Mapa de riesgo-UO'!AL73</f>
        <v>0</v>
      </c>
      <c r="Q72" s="133">
        <f>'01-Mapa de riesgo-UO'!AP73</f>
        <v>0</v>
      </c>
      <c r="R72" s="292"/>
      <c r="S72" s="342"/>
      <c r="T72" s="342"/>
      <c r="U72" s="208">
        <f>'01-Mapa de riesgo-UO'!AW73</f>
        <v>0</v>
      </c>
      <c r="V72" s="208">
        <f>'01-Mapa de riesgo-UO'!AX73</f>
        <v>0</v>
      </c>
      <c r="W72" s="208">
        <f>IF(U72="COMPARTIR",'01-Mapa de riesgo-UO'!BA73, IF(U72=0, 0,$I$6))</f>
        <v>0</v>
      </c>
      <c r="X72" s="134"/>
      <c r="Y72" s="134"/>
      <c r="Z72" s="134"/>
      <c r="AA72" s="134"/>
      <c r="AB72" s="253"/>
    </row>
    <row r="73" spans="1:28" ht="62.45" customHeight="1" x14ac:dyDescent="0.2">
      <c r="A73" s="253">
        <v>22</v>
      </c>
      <c r="B73" s="240">
        <f>'01-Mapa de riesgo-UO'!D74</f>
        <v>0</v>
      </c>
      <c r="C73" s="332">
        <f>+'01-Mapa de riesgo-UO'!F74</f>
        <v>0</v>
      </c>
      <c r="D73" s="290"/>
      <c r="E73" s="290">
        <f>'01-Mapa de riesgo-UO'!K74</f>
        <v>0</v>
      </c>
      <c r="F73" s="290">
        <f>'01-Mapa de riesgo-UO'!L74</f>
        <v>0</v>
      </c>
      <c r="G73" s="125">
        <f>'01-Mapa de riesgo-UO'!I74</f>
        <v>0</v>
      </c>
      <c r="H73" s="290">
        <f>'01-Mapa de riesgo-UO'!M74</f>
        <v>0</v>
      </c>
      <c r="I73" s="292" t="str">
        <f>'01-Mapa de riesgo-UO'!AT74</f>
        <v>GRAVE</v>
      </c>
      <c r="J73" s="290">
        <f>'01-Mapa de riesgo-UO'!AU74</f>
        <v>0</v>
      </c>
      <c r="K73" s="356"/>
      <c r="L73" s="342"/>
      <c r="M73" s="126">
        <f>IF('01-Mapa de riesgo-UO'!S74="No existen", "No existe control para el riesgo",'01-Mapa de riesgo-UO'!W74)</f>
        <v>0</v>
      </c>
      <c r="N73" s="126">
        <f>'01-Mapa de riesgo-UO'!AB74</f>
        <v>0</v>
      </c>
      <c r="O73" s="126">
        <f>'01-Mapa de riesgo-UO'!AG74</f>
        <v>0</v>
      </c>
      <c r="P73" s="133"/>
      <c r="Q73" s="133"/>
      <c r="R73" s="292" t="str">
        <f>'01-Mapa de riesgo-UO'!AR74</f>
        <v>DÉBIL</v>
      </c>
      <c r="S73" s="342"/>
      <c r="T73" s="342"/>
      <c r="U73" s="208"/>
      <c r="V73" s="208">
        <f>'01-Mapa de riesgo-UO'!AX74</f>
        <v>0</v>
      </c>
      <c r="W73" s="208">
        <f>IF(U73="COMPARTIR",'01-Mapa de riesgo-UO'!BA74, IF(U73=0, 0,$I$6))</f>
        <v>0</v>
      </c>
      <c r="X73" s="134"/>
      <c r="Y73" s="134"/>
      <c r="Z73" s="134"/>
      <c r="AA73" s="134"/>
      <c r="AB73" s="253"/>
    </row>
    <row r="74" spans="1:28" ht="62.45" customHeight="1" x14ac:dyDescent="0.2">
      <c r="A74" s="253"/>
      <c r="B74" s="240"/>
      <c r="C74" s="332"/>
      <c r="D74" s="290"/>
      <c r="E74" s="290"/>
      <c r="F74" s="290"/>
      <c r="G74" s="125">
        <f>'01-Mapa de riesgo-UO'!I75</f>
        <v>0</v>
      </c>
      <c r="H74" s="290"/>
      <c r="I74" s="292"/>
      <c r="J74" s="290"/>
      <c r="K74" s="340"/>
      <c r="L74" s="342"/>
      <c r="M74" s="126">
        <f>IF('01-Mapa de riesgo-UO'!S75="No existen", "No existe control para el riesgo",'01-Mapa de riesgo-UO'!W75)</f>
        <v>0</v>
      </c>
      <c r="N74" s="126">
        <f>'01-Mapa de riesgo-UO'!AB75</f>
        <v>0</v>
      </c>
      <c r="O74" s="126">
        <f>'01-Mapa de riesgo-UO'!AG75</f>
        <v>0</v>
      </c>
      <c r="P74" s="133" t="str">
        <f>'01-Mapa de riesgo-UO'!AL75</f>
        <v>Semestral</v>
      </c>
      <c r="Q74" s="133" t="str">
        <f>'01-Mapa de riesgo-UO'!AP75</f>
        <v>Preventivo</v>
      </c>
      <c r="R74" s="292"/>
      <c r="S74" s="342"/>
      <c r="T74" s="342"/>
      <c r="U74" s="208" t="str">
        <f>'01-Mapa de riesgo-UO'!AW75</f>
        <v>REDUCIR</v>
      </c>
      <c r="V74" s="208">
        <f>'01-Mapa de riesgo-UO'!AX75</f>
        <v>0</v>
      </c>
      <c r="W74" s="208">
        <f>IF(U74="COMPARTIR",'01-Mapa de riesgo-UO'!BA75, IF(U74=0, 0,$I$6))</f>
        <v>0</v>
      </c>
      <c r="X74" s="134"/>
      <c r="Y74" s="134"/>
      <c r="Z74" s="134"/>
      <c r="AA74" s="134"/>
      <c r="AB74" s="253"/>
    </row>
    <row r="75" spans="1:28" ht="62.45" customHeight="1" x14ac:dyDescent="0.2">
      <c r="A75" s="253"/>
      <c r="B75" s="240"/>
      <c r="C75" s="332"/>
      <c r="D75" s="290"/>
      <c r="E75" s="290"/>
      <c r="F75" s="290"/>
      <c r="G75" s="125">
        <f>'01-Mapa de riesgo-UO'!I76</f>
        <v>0</v>
      </c>
      <c r="H75" s="290"/>
      <c r="I75" s="292"/>
      <c r="J75" s="290"/>
      <c r="K75" s="340"/>
      <c r="L75" s="342"/>
      <c r="M75" s="126">
        <f>IF('01-Mapa de riesgo-UO'!S76="No existen", "No existe control para el riesgo",'01-Mapa de riesgo-UO'!W76)</f>
        <v>0</v>
      </c>
      <c r="N75" s="126">
        <f>'01-Mapa de riesgo-UO'!AB76</f>
        <v>0</v>
      </c>
      <c r="O75" s="126">
        <f>'01-Mapa de riesgo-UO'!AG76</f>
        <v>0</v>
      </c>
      <c r="P75" s="133">
        <f>'01-Mapa de riesgo-UO'!AL76</f>
        <v>0</v>
      </c>
      <c r="Q75" s="133">
        <f>'01-Mapa de riesgo-UO'!AP76</f>
        <v>0</v>
      </c>
      <c r="R75" s="292"/>
      <c r="S75" s="342"/>
      <c r="T75" s="342"/>
      <c r="U75" s="208">
        <f>'01-Mapa de riesgo-UO'!AW76</f>
        <v>0</v>
      </c>
      <c r="V75" s="208">
        <f>'01-Mapa de riesgo-UO'!AX76</f>
        <v>0</v>
      </c>
      <c r="W75" s="208">
        <f>IF(U75="COMPARTIR",'01-Mapa de riesgo-UO'!BA76, IF(U75=0, 0,$I$6))</f>
        <v>0</v>
      </c>
      <c r="X75" s="134"/>
      <c r="Y75" s="134"/>
      <c r="Z75" s="134"/>
      <c r="AA75" s="134"/>
      <c r="AB75" s="253"/>
    </row>
    <row r="76" spans="1:28" x14ac:dyDescent="0.2">
      <c r="R76" s="357"/>
    </row>
    <row r="77" spans="1:28" x14ac:dyDescent="0.2">
      <c r="R77" s="357"/>
    </row>
    <row r="78" spans="1:28" x14ac:dyDescent="0.2">
      <c r="R78" s="357"/>
    </row>
    <row r="79" spans="1:28" x14ac:dyDescent="0.2">
      <c r="R79" s="357"/>
    </row>
    <row r="80" spans="1:28" x14ac:dyDescent="0.2">
      <c r="R80" s="357"/>
    </row>
    <row r="81" spans="18:18" x14ac:dyDescent="0.2">
      <c r="R81" s="357"/>
    </row>
    <row r="82" spans="18:18" x14ac:dyDescent="0.2">
      <c r="R82" s="357"/>
    </row>
    <row r="83" spans="18:18" x14ac:dyDescent="0.2">
      <c r="R83" s="357"/>
    </row>
    <row r="84" spans="18:18" x14ac:dyDescent="0.2">
      <c r="R84" s="357"/>
    </row>
    <row r="85" spans="18:18" x14ac:dyDescent="0.2">
      <c r="R85" s="357"/>
    </row>
    <row r="86" spans="18:18" x14ac:dyDescent="0.2">
      <c r="R86" s="357"/>
    </row>
    <row r="87" spans="18:18" x14ac:dyDescent="0.2">
      <c r="R87" s="357"/>
    </row>
    <row r="88" spans="18:18" x14ac:dyDescent="0.2">
      <c r="R88" s="357"/>
    </row>
    <row r="89" spans="18:18" x14ac:dyDescent="0.2">
      <c r="R89" s="357"/>
    </row>
    <row r="90" spans="18:18" x14ac:dyDescent="0.2">
      <c r="R90" s="357"/>
    </row>
    <row r="91" spans="18:18" x14ac:dyDescent="0.2">
      <c r="R91" s="357"/>
    </row>
    <row r="92" spans="18:18" x14ac:dyDescent="0.2">
      <c r="R92" s="357"/>
    </row>
    <row r="93" spans="18:18" x14ac:dyDescent="0.2">
      <c r="R93" s="357"/>
    </row>
    <row r="94" spans="18:18" x14ac:dyDescent="0.2">
      <c r="R94" s="357"/>
    </row>
    <row r="95" spans="18:18" x14ac:dyDescent="0.2">
      <c r="R95" s="357"/>
    </row>
    <row r="96" spans="18:18" x14ac:dyDescent="0.2">
      <c r="R96" s="357"/>
    </row>
    <row r="97" spans="18:18" x14ac:dyDescent="0.2">
      <c r="R97" s="357"/>
    </row>
    <row r="98" spans="18:18" x14ac:dyDescent="0.2">
      <c r="R98" s="357"/>
    </row>
    <row r="99" spans="18:18" x14ac:dyDescent="0.2">
      <c r="R99" s="357"/>
    </row>
    <row r="100" spans="18:18" x14ac:dyDescent="0.2">
      <c r="R100" s="357"/>
    </row>
    <row r="101" spans="18:18" x14ac:dyDescent="0.2">
      <c r="R101" s="357"/>
    </row>
    <row r="102" spans="18:18" x14ac:dyDescent="0.2">
      <c r="R102" s="357"/>
    </row>
    <row r="103" spans="18:18" x14ac:dyDescent="0.2">
      <c r="R103" s="357"/>
    </row>
    <row r="104" spans="18:18" x14ac:dyDescent="0.2">
      <c r="R104" s="357"/>
    </row>
    <row r="105" spans="18:18" x14ac:dyDescent="0.2">
      <c r="R105" s="357"/>
    </row>
    <row r="106" spans="18:18" x14ac:dyDescent="0.2">
      <c r="R106" s="357"/>
    </row>
    <row r="107" spans="18:18" x14ac:dyDescent="0.2">
      <c r="R107" s="357"/>
    </row>
    <row r="108" spans="18:18" x14ac:dyDescent="0.2">
      <c r="R108" s="357"/>
    </row>
    <row r="109" spans="18:18" x14ac:dyDescent="0.2">
      <c r="R109" s="357"/>
    </row>
    <row r="110" spans="18:18" x14ac:dyDescent="0.2">
      <c r="R110" s="357"/>
    </row>
    <row r="111" spans="18:18" x14ac:dyDescent="0.2">
      <c r="R111" s="357"/>
    </row>
    <row r="112" spans="18:18" x14ac:dyDescent="0.2">
      <c r="R112" s="357"/>
    </row>
    <row r="113" spans="18:18" x14ac:dyDescent="0.2">
      <c r="R113" s="357"/>
    </row>
    <row r="114" spans="18:18" x14ac:dyDescent="0.2">
      <c r="R114" s="357"/>
    </row>
    <row r="115" spans="18:18" x14ac:dyDescent="0.2">
      <c r="R115" s="357"/>
    </row>
    <row r="116" spans="18:18" x14ac:dyDescent="0.2">
      <c r="R116" s="357"/>
    </row>
    <row r="117" spans="18:18" x14ac:dyDescent="0.2">
      <c r="R117" s="357"/>
    </row>
    <row r="118" spans="18:18" x14ac:dyDescent="0.2">
      <c r="R118" s="357"/>
    </row>
    <row r="119" spans="18:18" x14ac:dyDescent="0.2">
      <c r="R119" s="357"/>
    </row>
    <row r="120" spans="18:18" x14ac:dyDescent="0.2">
      <c r="R120" s="357"/>
    </row>
    <row r="121" spans="18:18" x14ac:dyDescent="0.2">
      <c r="R121" s="357"/>
    </row>
    <row r="122" spans="18:18" x14ac:dyDescent="0.2">
      <c r="R122" s="357"/>
    </row>
    <row r="123" spans="18:18" x14ac:dyDescent="0.2">
      <c r="R123" s="357"/>
    </row>
    <row r="124" spans="18:18" x14ac:dyDescent="0.2">
      <c r="R124" s="357"/>
    </row>
    <row r="125" spans="18:18" x14ac:dyDescent="0.2">
      <c r="R125" s="357"/>
    </row>
    <row r="126" spans="18:18" x14ac:dyDescent="0.2">
      <c r="R126" s="357"/>
    </row>
    <row r="127" spans="18:18" x14ac:dyDescent="0.2">
      <c r="R127" s="357"/>
    </row>
    <row r="128" spans="18:18" x14ac:dyDescent="0.2">
      <c r="R128" s="357"/>
    </row>
    <row r="129" spans="7:27" x14ac:dyDescent="0.2">
      <c r="R129" s="357"/>
    </row>
    <row r="130" spans="7:27" x14ac:dyDescent="0.2">
      <c r="R130" s="357"/>
      <c r="W130" s="13" t="s">
        <v>90</v>
      </c>
      <c r="X130" s="13" t="s">
        <v>93</v>
      </c>
      <c r="Y130" s="13" t="s">
        <v>91</v>
      </c>
      <c r="Z130" s="13" t="s">
        <v>94</v>
      </c>
      <c r="AA130" s="13" t="s">
        <v>92</v>
      </c>
    </row>
    <row r="131" spans="7:27" ht="24" x14ac:dyDescent="0.2">
      <c r="R131" s="357"/>
      <c r="X131" s="13" t="s">
        <v>570</v>
      </c>
      <c r="Y131" s="13" t="s">
        <v>570</v>
      </c>
      <c r="Z131" s="13" t="s">
        <v>570</v>
      </c>
      <c r="AA131" s="13" t="s">
        <v>570</v>
      </c>
    </row>
    <row r="132" spans="7:27" ht="24" x14ac:dyDescent="0.2">
      <c r="X132" s="13" t="s">
        <v>282</v>
      </c>
      <c r="Y132" s="13" t="s">
        <v>282</v>
      </c>
      <c r="Z132" s="13" t="s">
        <v>282</v>
      </c>
      <c r="AA132" s="13" t="s">
        <v>282</v>
      </c>
    </row>
    <row r="133" spans="7:27" x14ac:dyDescent="0.2">
      <c r="X133" s="13" t="s">
        <v>283</v>
      </c>
      <c r="Y133" s="13" t="s">
        <v>283</v>
      </c>
      <c r="Z133" s="13" t="s">
        <v>283</v>
      </c>
      <c r="AA133" s="13" t="s">
        <v>283</v>
      </c>
    </row>
    <row r="134" spans="7:27" ht="24" customHeight="1" x14ac:dyDescent="0.2"/>
    <row r="135" spans="7:27" x14ac:dyDescent="0.2">
      <c r="G135" s="13" t="s">
        <v>89</v>
      </c>
      <c r="H135" s="13" t="s">
        <v>88</v>
      </c>
      <c r="I135" s="13" t="s">
        <v>87</v>
      </c>
    </row>
    <row r="136" spans="7:27" x14ac:dyDescent="0.2">
      <c r="G136" s="13" t="s">
        <v>275</v>
      </c>
      <c r="H136" s="13" t="s">
        <v>275</v>
      </c>
      <c r="I136" s="13" t="s">
        <v>277</v>
      </c>
      <c r="AA136" s="13">
        <f>29000/8</f>
        <v>3625</v>
      </c>
    </row>
    <row r="137" spans="7:27" x14ac:dyDescent="0.2">
      <c r="H137" s="13" t="s">
        <v>276</v>
      </c>
      <c r="I137" s="13" t="s">
        <v>278</v>
      </c>
    </row>
    <row r="138" spans="7:27" x14ac:dyDescent="0.2">
      <c r="W138" s="13" t="s">
        <v>282</v>
      </c>
      <c r="X138" s="13" t="s">
        <v>283</v>
      </c>
      <c r="Y138" s="13" t="s">
        <v>570</v>
      </c>
    </row>
    <row r="139" spans="7:27" ht="60" x14ac:dyDescent="0.2">
      <c r="W139" s="13" t="s">
        <v>573</v>
      </c>
      <c r="X139" s="13" t="s">
        <v>574</v>
      </c>
      <c r="Y139" s="13" t="s">
        <v>575</v>
      </c>
    </row>
    <row r="140" spans="7:27" x14ac:dyDescent="0.2">
      <c r="Y140" s="13" t="s">
        <v>576</v>
      </c>
    </row>
  </sheetData>
  <sheetProtection algorithmName="SHA-512" hashValue="Ftx2/OhAoomjXcvlKeG9D92rNsk4i1A6tirBGJ9P+esB5bIzBvQ553nzucsg2OeZhX88vjza2gTIn6VBjaDXww==" saltValue="+WMMjHNq2LJ4f6/SprA6cQ==" spinCount="100000" sheet="1" formatRows="0" insertRows="0" deleteRows="0" selectLockedCells="1"/>
  <dataConsolidate/>
  <mergeCells count="375">
    <mergeCell ref="R16:R18"/>
    <mergeCell ref="R19:R21"/>
    <mergeCell ref="R22:R24"/>
    <mergeCell ref="R25:R27"/>
    <mergeCell ref="R28:R30"/>
    <mergeCell ref="R31:R33"/>
    <mergeCell ref="R34:R36"/>
    <mergeCell ref="R37:R39"/>
    <mergeCell ref="R40:R42"/>
    <mergeCell ref="R52:R54"/>
    <mergeCell ref="R55:R57"/>
    <mergeCell ref="R58:R60"/>
    <mergeCell ref="R61:R63"/>
    <mergeCell ref="R64:R66"/>
    <mergeCell ref="R67:R69"/>
    <mergeCell ref="R70:R72"/>
    <mergeCell ref="R73:R75"/>
    <mergeCell ref="R76:R131"/>
    <mergeCell ref="L67:L69"/>
    <mergeCell ref="S67:T67"/>
    <mergeCell ref="AB67:AB69"/>
    <mergeCell ref="S68:T68"/>
    <mergeCell ref="S69:T69"/>
    <mergeCell ref="L70:L72"/>
    <mergeCell ref="S70:T70"/>
    <mergeCell ref="AB70:AB72"/>
    <mergeCell ref="S71:T71"/>
    <mergeCell ref="S72:T72"/>
    <mergeCell ref="AB73:AB75"/>
    <mergeCell ref="S74:T74"/>
    <mergeCell ref="S75:T75"/>
    <mergeCell ref="A70:A72"/>
    <mergeCell ref="B70:B72"/>
    <mergeCell ref="D70:D72"/>
    <mergeCell ref="E70:E72"/>
    <mergeCell ref="F70:F72"/>
    <mergeCell ref="H70:H72"/>
    <mergeCell ref="I70:I72"/>
    <mergeCell ref="J70:J72"/>
    <mergeCell ref="K70:K72"/>
    <mergeCell ref="A73:A75"/>
    <mergeCell ref="B73:B75"/>
    <mergeCell ref="D73:D75"/>
    <mergeCell ref="E73:E75"/>
    <mergeCell ref="F73:F75"/>
    <mergeCell ref="H73:H75"/>
    <mergeCell ref="I73:I75"/>
    <mergeCell ref="J73:J75"/>
    <mergeCell ref="K73:K75"/>
    <mergeCell ref="L73:L75"/>
    <mergeCell ref="S73:T73"/>
    <mergeCell ref="A67:A69"/>
    <mergeCell ref="B67:B69"/>
    <mergeCell ref="D67:D69"/>
    <mergeCell ref="E67:E69"/>
    <mergeCell ref="F67:F69"/>
    <mergeCell ref="H67:H69"/>
    <mergeCell ref="I67:I69"/>
    <mergeCell ref="J67:J69"/>
    <mergeCell ref="K67:K69"/>
    <mergeCell ref="L64:L66"/>
    <mergeCell ref="S64:T64"/>
    <mergeCell ref="AB64:AB66"/>
    <mergeCell ref="S65:T65"/>
    <mergeCell ref="S66:T66"/>
    <mergeCell ref="A61:A63"/>
    <mergeCell ref="B61:B63"/>
    <mergeCell ref="D61:D63"/>
    <mergeCell ref="E61:E63"/>
    <mergeCell ref="F61:F63"/>
    <mergeCell ref="A64:A66"/>
    <mergeCell ref="B64:B66"/>
    <mergeCell ref="D64:D66"/>
    <mergeCell ref="E64:E66"/>
    <mergeCell ref="F64:F66"/>
    <mergeCell ref="H64:H66"/>
    <mergeCell ref="I64:I66"/>
    <mergeCell ref="J64:J66"/>
    <mergeCell ref="K64:K66"/>
    <mergeCell ref="H61:H63"/>
    <mergeCell ref="I61:I63"/>
    <mergeCell ref="J61:J63"/>
    <mergeCell ref="K61:K63"/>
    <mergeCell ref="L61:L63"/>
    <mergeCell ref="L55:L57"/>
    <mergeCell ref="S55:T55"/>
    <mergeCell ref="AB55:AB57"/>
    <mergeCell ref="S56:T56"/>
    <mergeCell ref="S57:T57"/>
    <mergeCell ref="L58:L60"/>
    <mergeCell ref="S58:T58"/>
    <mergeCell ref="AB58:AB60"/>
    <mergeCell ref="S59:T59"/>
    <mergeCell ref="S60:T60"/>
    <mergeCell ref="AB61:AB63"/>
    <mergeCell ref="S62:T62"/>
    <mergeCell ref="S63:T63"/>
    <mergeCell ref="A58:A60"/>
    <mergeCell ref="B58:B60"/>
    <mergeCell ref="D58:D60"/>
    <mergeCell ref="E58:E60"/>
    <mergeCell ref="F58:F60"/>
    <mergeCell ref="H58:H60"/>
    <mergeCell ref="I58:I60"/>
    <mergeCell ref="J58:J60"/>
    <mergeCell ref="K58:K60"/>
    <mergeCell ref="S61:T61"/>
    <mergeCell ref="A55:A57"/>
    <mergeCell ref="B55:B57"/>
    <mergeCell ref="D55:D57"/>
    <mergeCell ref="E55:E57"/>
    <mergeCell ref="F55:F57"/>
    <mergeCell ref="H55:H57"/>
    <mergeCell ref="I55:I57"/>
    <mergeCell ref="J55:J57"/>
    <mergeCell ref="K55:K57"/>
    <mergeCell ref="L52:L54"/>
    <mergeCell ref="S52:T52"/>
    <mergeCell ref="AB52:AB54"/>
    <mergeCell ref="S53:T53"/>
    <mergeCell ref="S54:T54"/>
    <mergeCell ref="A49:A51"/>
    <mergeCell ref="B49:B51"/>
    <mergeCell ref="D49:D51"/>
    <mergeCell ref="E49:E51"/>
    <mergeCell ref="F49:F51"/>
    <mergeCell ref="A52:A54"/>
    <mergeCell ref="B52:B54"/>
    <mergeCell ref="D52:D54"/>
    <mergeCell ref="E52:E54"/>
    <mergeCell ref="F52:F54"/>
    <mergeCell ref="H52:H54"/>
    <mergeCell ref="I52:I54"/>
    <mergeCell ref="J52:J54"/>
    <mergeCell ref="K52:K54"/>
    <mergeCell ref="H49:H51"/>
    <mergeCell ref="I49:I51"/>
    <mergeCell ref="J49:J51"/>
    <mergeCell ref="K49:K51"/>
    <mergeCell ref="L49:L51"/>
    <mergeCell ref="L43:L45"/>
    <mergeCell ref="S43:T43"/>
    <mergeCell ref="AB43:AB45"/>
    <mergeCell ref="S44:T44"/>
    <mergeCell ref="S45:T45"/>
    <mergeCell ref="L46:L48"/>
    <mergeCell ref="S46:T46"/>
    <mergeCell ref="AB46:AB48"/>
    <mergeCell ref="S47:T47"/>
    <mergeCell ref="S48:T48"/>
    <mergeCell ref="R43:R45"/>
    <mergeCell ref="R46:R48"/>
    <mergeCell ref="S49:T49"/>
    <mergeCell ref="AB49:AB51"/>
    <mergeCell ref="S50:T50"/>
    <mergeCell ref="S51:T51"/>
    <mergeCell ref="A46:A48"/>
    <mergeCell ref="B46:B48"/>
    <mergeCell ref="D46:D48"/>
    <mergeCell ref="E46:E48"/>
    <mergeCell ref="F46:F48"/>
    <mergeCell ref="H46:H48"/>
    <mergeCell ref="I46:I48"/>
    <mergeCell ref="J46:J48"/>
    <mergeCell ref="K46:K48"/>
    <mergeCell ref="R49:R51"/>
    <mergeCell ref="C46:C48"/>
    <mergeCell ref="C49:C51"/>
    <mergeCell ref="A43:A45"/>
    <mergeCell ref="B43:B45"/>
    <mergeCell ref="D43:D45"/>
    <mergeCell ref="E43:E45"/>
    <mergeCell ref="F43:F45"/>
    <mergeCell ref="H43:H45"/>
    <mergeCell ref="I43:I45"/>
    <mergeCell ref="J43:J45"/>
    <mergeCell ref="K43:K45"/>
    <mergeCell ref="C43:C45"/>
    <mergeCell ref="A40:A42"/>
    <mergeCell ref="B40:B42"/>
    <mergeCell ref="D40:D42"/>
    <mergeCell ref="E40:E42"/>
    <mergeCell ref="F40:F42"/>
    <mergeCell ref="H40:H42"/>
    <mergeCell ref="I40:I42"/>
    <mergeCell ref="J40:J42"/>
    <mergeCell ref="K40:K42"/>
    <mergeCell ref="C40:C42"/>
    <mergeCell ref="AB31:AB33"/>
    <mergeCell ref="S32:T32"/>
    <mergeCell ref="S33:T33"/>
    <mergeCell ref="L34:L36"/>
    <mergeCell ref="S34:T34"/>
    <mergeCell ref="AB34:AB36"/>
    <mergeCell ref="S35:T35"/>
    <mergeCell ref="S36:T36"/>
    <mergeCell ref="L40:L42"/>
    <mergeCell ref="S40:T40"/>
    <mergeCell ref="AB40:AB42"/>
    <mergeCell ref="S41:T41"/>
    <mergeCell ref="S42:T42"/>
    <mergeCell ref="L37:L39"/>
    <mergeCell ref="S38:T38"/>
    <mergeCell ref="S39:T39"/>
    <mergeCell ref="S37:T37"/>
    <mergeCell ref="AB37:AB39"/>
    <mergeCell ref="L31:L33"/>
    <mergeCell ref="S31:T31"/>
    <mergeCell ref="A37:A39"/>
    <mergeCell ref="B37:B39"/>
    <mergeCell ref="D37:D39"/>
    <mergeCell ref="E37:E39"/>
    <mergeCell ref="F37:F39"/>
    <mergeCell ref="H37:H39"/>
    <mergeCell ref="I37:I39"/>
    <mergeCell ref="J37:J39"/>
    <mergeCell ref="K37:K39"/>
    <mergeCell ref="C37:C39"/>
    <mergeCell ref="A34:A36"/>
    <mergeCell ref="B34:B36"/>
    <mergeCell ref="D34:D36"/>
    <mergeCell ref="E34:E36"/>
    <mergeCell ref="F34:F36"/>
    <mergeCell ref="H34:H36"/>
    <mergeCell ref="I34:I36"/>
    <mergeCell ref="J34:J36"/>
    <mergeCell ref="K34:K36"/>
    <mergeCell ref="C34:C36"/>
    <mergeCell ref="A31:A33"/>
    <mergeCell ref="B31:B33"/>
    <mergeCell ref="D31:D33"/>
    <mergeCell ref="E31:E33"/>
    <mergeCell ref="F31:F33"/>
    <mergeCell ref="H31:H33"/>
    <mergeCell ref="I31:I33"/>
    <mergeCell ref="J31:J33"/>
    <mergeCell ref="K31:K33"/>
    <mergeCell ref="C31:C33"/>
    <mergeCell ref="D2:Z2"/>
    <mergeCell ref="D3:Z3"/>
    <mergeCell ref="D4:Z4"/>
    <mergeCell ref="L6:M6"/>
    <mergeCell ref="U8:AA8"/>
    <mergeCell ref="A5:AB5"/>
    <mergeCell ref="A6:B6"/>
    <mergeCell ref="A7:AB7"/>
    <mergeCell ref="A8:A9"/>
    <mergeCell ref="B8:B9"/>
    <mergeCell ref="D8:H8"/>
    <mergeCell ref="N6:O6"/>
    <mergeCell ref="Z9:AA9"/>
    <mergeCell ref="D6:G6"/>
    <mergeCell ref="C8:C9"/>
    <mergeCell ref="L16:L18"/>
    <mergeCell ref="L19:L21"/>
    <mergeCell ref="J19:J21"/>
    <mergeCell ref="I22:I24"/>
    <mergeCell ref="J22:J24"/>
    <mergeCell ref="K22:K24"/>
    <mergeCell ref="L22:L24"/>
    <mergeCell ref="K19:K21"/>
    <mergeCell ref="K16:K18"/>
    <mergeCell ref="J16:J18"/>
    <mergeCell ref="I19:I21"/>
    <mergeCell ref="I16:I18"/>
    <mergeCell ref="AB16:AB18"/>
    <mergeCell ref="AB13:AB15"/>
    <mergeCell ref="AB19:AB21"/>
    <mergeCell ref="S18:T18"/>
    <mergeCell ref="S19:T19"/>
    <mergeCell ref="S20:T20"/>
    <mergeCell ref="S21:T21"/>
    <mergeCell ref="S22:T22"/>
    <mergeCell ref="S16:T16"/>
    <mergeCell ref="S17:T17"/>
    <mergeCell ref="AB22:AB24"/>
    <mergeCell ref="S23:T23"/>
    <mergeCell ref="S24:T24"/>
    <mergeCell ref="S25:T25"/>
    <mergeCell ref="AB25:AB27"/>
    <mergeCell ref="S26:T26"/>
    <mergeCell ref="S27:T27"/>
    <mergeCell ref="AB28:AB30"/>
    <mergeCell ref="D28:D30"/>
    <mergeCell ref="E28:E30"/>
    <mergeCell ref="F28:F30"/>
    <mergeCell ref="H28:H30"/>
    <mergeCell ref="K28:K30"/>
    <mergeCell ref="L28:L30"/>
    <mergeCell ref="S28:T28"/>
    <mergeCell ref="S29:T29"/>
    <mergeCell ref="I25:I27"/>
    <mergeCell ref="J25:J27"/>
    <mergeCell ref="K25:K27"/>
    <mergeCell ref="L25:L27"/>
    <mergeCell ref="I28:I30"/>
    <mergeCell ref="J28:J30"/>
    <mergeCell ref="S30:T30"/>
    <mergeCell ref="A25:A27"/>
    <mergeCell ref="B25:B27"/>
    <mergeCell ref="D25:D27"/>
    <mergeCell ref="E25:E27"/>
    <mergeCell ref="F25:F27"/>
    <mergeCell ref="H25:H27"/>
    <mergeCell ref="A28:A30"/>
    <mergeCell ref="B28:B30"/>
    <mergeCell ref="F13:F15"/>
    <mergeCell ref="A22:A24"/>
    <mergeCell ref="D22:D24"/>
    <mergeCell ref="E22:E24"/>
    <mergeCell ref="F22:F24"/>
    <mergeCell ref="H22:H24"/>
    <mergeCell ref="B22:B24"/>
    <mergeCell ref="B19:B21"/>
    <mergeCell ref="A13:A15"/>
    <mergeCell ref="D13:D15"/>
    <mergeCell ref="E13:E15"/>
    <mergeCell ref="C16:C18"/>
    <mergeCell ref="C19:C21"/>
    <mergeCell ref="C22:C24"/>
    <mergeCell ref="C25:C27"/>
    <mergeCell ref="C28:C30"/>
    <mergeCell ref="AC14:AC15"/>
    <mergeCell ref="S9:T9"/>
    <mergeCell ref="S10:T10"/>
    <mergeCell ref="S11:T11"/>
    <mergeCell ref="S12:T12"/>
    <mergeCell ref="S13:T13"/>
    <mergeCell ref="S14:T14"/>
    <mergeCell ref="S15:T15"/>
    <mergeCell ref="I8:I9"/>
    <mergeCell ref="AB8:AB9"/>
    <mergeCell ref="J8:L8"/>
    <mergeCell ref="M8:T8"/>
    <mergeCell ref="AB10:AB12"/>
    <mergeCell ref="X9:Y9"/>
    <mergeCell ref="K10:K12"/>
    <mergeCell ref="K13:K15"/>
    <mergeCell ref="L13:L15"/>
    <mergeCell ref="L10:L12"/>
    <mergeCell ref="I13:I15"/>
    <mergeCell ref="J13:J15"/>
    <mergeCell ref="J10:J12"/>
    <mergeCell ref="R10:R12"/>
    <mergeCell ref="R13:R15"/>
    <mergeCell ref="I10:I12"/>
    <mergeCell ref="A19:A21"/>
    <mergeCell ref="D19:D21"/>
    <mergeCell ref="E19:E21"/>
    <mergeCell ref="H13:H15"/>
    <mergeCell ref="A16:A18"/>
    <mergeCell ref="D16:D18"/>
    <mergeCell ref="E16:E18"/>
    <mergeCell ref="F16:F18"/>
    <mergeCell ref="H16:H18"/>
    <mergeCell ref="A10:A12"/>
    <mergeCell ref="D10:D12"/>
    <mergeCell ref="E10:E12"/>
    <mergeCell ref="F10:F12"/>
    <mergeCell ref="B10:B12"/>
    <mergeCell ref="B13:B15"/>
    <mergeCell ref="B16:B18"/>
    <mergeCell ref="C10:C12"/>
    <mergeCell ref="C13:C15"/>
    <mergeCell ref="C52:C54"/>
    <mergeCell ref="C55:C57"/>
    <mergeCell ref="C58:C60"/>
    <mergeCell ref="C61:C63"/>
    <mergeCell ref="C64:C66"/>
    <mergeCell ref="C67:C69"/>
    <mergeCell ref="C70:C72"/>
    <mergeCell ref="C73:C75"/>
    <mergeCell ref="H10:H12"/>
    <mergeCell ref="F19:F21"/>
    <mergeCell ref="H19:H21"/>
  </mergeCells>
  <phoneticPr fontId="2" type="noConversion"/>
  <conditionalFormatting sqref="I10:I75">
    <cfRule type="cellIs" dxfId="103" priority="149" stopIfTrue="1" operator="equal">
      <formula>1</formula>
    </cfRule>
    <cfRule type="cellIs" dxfId="102" priority="150" stopIfTrue="1" operator="between">
      <formula>1.9</formula>
      <formula>3.1</formula>
    </cfRule>
    <cfRule type="cellIs" dxfId="101" priority="151" stopIfTrue="1" operator="equal">
      <formula>4</formula>
    </cfRule>
  </conditionalFormatting>
  <conditionalFormatting sqref="I10:I75">
    <cfRule type="cellIs" dxfId="100" priority="140" operator="equal">
      <formula>"LEVE"</formula>
    </cfRule>
    <cfRule type="cellIs" dxfId="99" priority="141" operator="equal">
      <formula>"MODERADO"</formula>
    </cfRule>
    <cfRule type="cellIs" dxfId="98" priority="142" operator="equal">
      <formula>"GRAVE"</formula>
    </cfRule>
  </conditionalFormatting>
  <conditionalFormatting sqref="AB10:AB75">
    <cfRule type="containsText" dxfId="97" priority="133" operator="containsText" text="CONTINUA LA ACCIÓN ANTERIOR">
      <formula>NOT(ISERROR(SEARCH("CONTINUA LA ACCIÓN ANTERIOR",AB10)))</formula>
    </cfRule>
    <cfRule type="containsText" dxfId="96" priority="134" operator="containsText" text="REQUIERE NUEVA ACCIÓN">
      <formula>NOT(ISERROR(SEARCH("REQUIERE NUEVA ACCIÓN",AB10)))</formula>
    </cfRule>
    <cfRule type="containsText" dxfId="95" priority="135" operator="containsText" text="RIESGO CONTROLADO">
      <formula>NOT(ISERROR(SEARCH("RIESGO CONTROLADO",AB10)))</formula>
    </cfRule>
  </conditionalFormatting>
  <conditionalFormatting sqref="Z10:Z75">
    <cfRule type="beginsWith" dxfId="94" priority="126" operator="beginsWith" text="No eficaz">
      <formula>LEFT(Z10,LEN("No eficaz"))="No eficaz"</formula>
    </cfRule>
  </conditionalFormatting>
  <conditionalFormatting sqref="Z10:Z75">
    <cfRule type="beginsWith" dxfId="93" priority="122" operator="beginsWith" text="Eficaz">
      <formula>LEFT(Z10,LEN("Eficaz"))="Eficaz"</formula>
    </cfRule>
  </conditionalFormatting>
  <conditionalFormatting sqref="V10:V75">
    <cfRule type="expression" dxfId="92" priority="121">
      <formula>U10="ASUMIR"</formula>
    </cfRule>
  </conditionalFormatting>
  <conditionalFormatting sqref="W10:W75">
    <cfRule type="expression" dxfId="91" priority="120">
      <formula>U10="ASUMIR"</formula>
    </cfRule>
  </conditionalFormatting>
  <conditionalFormatting sqref="X10:X75">
    <cfRule type="expression" dxfId="90" priority="119">
      <formula>U10="ASUMIR"</formula>
    </cfRule>
  </conditionalFormatting>
  <conditionalFormatting sqref="Z10:Z75">
    <cfRule type="expression" dxfId="89" priority="117">
      <formula>U10="ASUMIR"</formula>
    </cfRule>
  </conditionalFormatting>
  <conditionalFormatting sqref="Y10:Y12 Y20:Y24 Y28:Y75">
    <cfRule type="expression" dxfId="88" priority="110">
      <formula>U10="ASUMIR"</formula>
    </cfRule>
  </conditionalFormatting>
  <conditionalFormatting sqref="AA10:AA15 AA20:AA21 AA24:AA26 AA28:AA75">
    <cfRule type="expression" dxfId="87" priority="108">
      <formula>U10="ASUMIR"</formula>
    </cfRule>
  </conditionalFormatting>
  <conditionalFormatting sqref="P10:P75">
    <cfRule type="expression" dxfId="86" priority="107">
      <formula>$M$10="No existe control para el riesgo"</formula>
    </cfRule>
  </conditionalFormatting>
  <conditionalFormatting sqref="Q10:R10 Q11:Q75 R13 R16 R19 R22 R25 R28 R31 R34 R37 R40 R43 R46 R49 R52 R55 R58 R61 R64 R67 R70 R73 R76:R129">
    <cfRule type="expression" dxfId="85" priority="106">
      <formula>$M$10="No existe control para el riesgo"</formula>
    </cfRule>
  </conditionalFormatting>
  <conditionalFormatting sqref="X10:X75">
    <cfRule type="cellIs" dxfId="84" priority="101" operator="equal">
      <formula>"NO_CUMPLIDA"</formula>
    </cfRule>
  </conditionalFormatting>
  <conditionalFormatting sqref="X11:X75">
    <cfRule type="cellIs" dxfId="83" priority="100" operator="equal">
      <formula>"NO_CUMPLIDA"</formula>
    </cfRule>
  </conditionalFormatting>
  <conditionalFormatting sqref="AA10">
    <cfRule type="expression" dxfId="82" priority="99">
      <formula>$X$10&lt;&gt;"CUMPLIMIENTO_TOTAL"</formula>
    </cfRule>
  </conditionalFormatting>
  <conditionalFormatting sqref="AA11">
    <cfRule type="expression" dxfId="81" priority="97">
      <formula>$X$11&lt;&gt;"CUMPLIMIENTO_TOTAL"</formula>
    </cfRule>
  </conditionalFormatting>
  <conditionalFormatting sqref="AA12">
    <cfRule type="expression" dxfId="80" priority="96">
      <formula>$X$12&lt;&gt;"CUMPLIMIENTO_TOTAL"</formula>
    </cfRule>
  </conditionalFormatting>
  <conditionalFormatting sqref="AA13">
    <cfRule type="expression" dxfId="79" priority="95">
      <formula>$X$13&lt;&gt;"CUMPLIMIENTO_TOTAL"</formula>
    </cfRule>
  </conditionalFormatting>
  <conditionalFormatting sqref="AA14">
    <cfRule type="expression" dxfId="78" priority="94">
      <formula>$X$14&lt;&gt;"CUMPLIMIENTO_TOTAL"</formula>
    </cfRule>
  </conditionalFormatting>
  <conditionalFormatting sqref="AA15">
    <cfRule type="expression" dxfId="77" priority="93">
      <formula>$X$15&lt;&gt;"CUMPLIMIENTO_TOTAL"</formula>
    </cfRule>
  </conditionalFormatting>
  <conditionalFormatting sqref="AA20">
    <cfRule type="expression" dxfId="76" priority="88">
      <formula>$X$20&lt;&gt;"CUMPLIMIENTO_TOTAL"</formula>
    </cfRule>
  </conditionalFormatting>
  <conditionalFormatting sqref="AA21">
    <cfRule type="expression" dxfId="75" priority="87">
      <formula>$X$21&lt;&gt;"CUMPLIMIENTO_TOTAL"</formula>
    </cfRule>
  </conditionalFormatting>
  <conditionalFormatting sqref="AA24">
    <cfRule type="expression" dxfId="74" priority="84">
      <formula>$X$24&lt;&gt;"CUMPLIMIENTO_TOTAL"</formula>
    </cfRule>
  </conditionalFormatting>
  <conditionalFormatting sqref="AA25">
    <cfRule type="expression" dxfId="73" priority="83">
      <formula>$X$25&lt;&gt;"CUMPLIMIENTO_TOTAL"</formula>
    </cfRule>
  </conditionalFormatting>
  <conditionalFormatting sqref="AA26">
    <cfRule type="expression" dxfId="72" priority="82">
      <formula>$X$26&lt;&gt;"CUMPLIMIENTO_TOTAL"</formula>
    </cfRule>
  </conditionalFormatting>
  <conditionalFormatting sqref="AA28">
    <cfRule type="expression" dxfId="70" priority="80">
      <formula>$X$28&lt;&gt;"CUMPLIMIENTO_TOTAL"</formula>
    </cfRule>
  </conditionalFormatting>
  <conditionalFormatting sqref="AA29">
    <cfRule type="expression" dxfId="69" priority="79">
      <formula>$X$29&lt;&gt;"CUMPLIMIENTO_TOTAL"</formula>
    </cfRule>
  </conditionalFormatting>
  <conditionalFormatting sqref="AA30">
    <cfRule type="expression" dxfId="68" priority="78">
      <formula>$X$30&lt;&gt;"CUMPLIMIENTO_TOTAL"</formula>
    </cfRule>
  </conditionalFormatting>
  <conditionalFormatting sqref="AA31">
    <cfRule type="expression" dxfId="67" priority="77">
      <formula>$X$31&lt;&gt;"CUMPLIMIENTO_TOTAL"</formula>
    </cfRule>
  </conditionalFormatting>
  <conditionalFormatting sqref="AA32">
    <cfRule type="expression" dxfId="66" priority="76">
      <formula>$X$32&lt;&gt;"CUMPLIMIENTO_TOTAL"</formula>
    </cfRule>
  </conditionalFormatting>
  <conditionalFormatting sqref="AA33">
    <cfRule type="expression" dxfId="65" priority="75">
      <formula>$X$33&lt;&gt;"CUMPLIMIENTO_TOTAL"</formula>
    </cfRule>
  </conditionalFormatting>
  <conditionalFormatting sqref="AA34">
    <cfRule type="expression" dxfId="64" priority="74">
      <formula>$X$34&lt;&gt;"CUMPLIMIENTO_TOTAL"</formula>
    </cfRule>
  </conditionalFormatting>
  <conditionalFormatting sqref="AA35">
    <cfRule type="expression" dxfId="63" priority="73">
      <formula>$X$35&lt;&gt;"CUMPLIMIENTO_TOTAL"</formula>
    </cfRule>
  </conditionalFormatting>
  <conditionalFormatting sqref="AA36">
    <cfRule type="expression" dxfId="62" priority="72">
      <formula>$X$36&lt;&gt;"CUMPLIMIENTO_TOTAL"</formula>
    </cfRule>
  </conditionalFormatting>
  <conditionalFormatting sqref="AA37">
    <cfRule type="expression" dxfId="61" priority="71">
      <formula>$X$37&lt;&gt;"CUMPLIMIENTO_TOTAL"</formula>
    </cfRule>
  </conditionalFormatting>
  <conditionalFormatting sqref="AA38">
    <cfRule type="expression" dxfId="60" priority="70">
      <formula>$X$38&lt;&gt;"CUMPLIMIENTO_TOTAL"</formula>
    </cfRule>
  </conditionalFormatting>
  <conditionalFormatting sqref="AA39">
    <cfRule type="expression" dxfId="59" priority="69">
      <formula>$X$39&lt;&gt;"CUMPLIMIENTO_TOTAL"</formula>
    </cfRule>
  </conditionalFormatting>
  <conditionalFormatting sqref="AA40">
    <cfRule type="expression" dxfId="58" priority="68">
      <formula>$X$40&lt;&gt;"CUMPLIMIENTO_TOTAL"</formula>
    </cfRule>
  </conditionalFormatting>
  <conditionalFormatting sqref="AA41">
    <cfRule type="expression" dxfId="57" priority="67">
      <formula>$X$41&lt;&gt;"CUMPLIMIENTO_TOTAL"</formula>
    </cfRule>
  </conditionalFormatting>
  <conditionalFormatting sqref="AA42">
    <cfRule type="expression" dxfId="56" priority="66">
      <formula>$X$42&lt;&gt;"CUMPLIMIENTO_TOTAL"</formula>
    </cfRule>
  </conditionalFormatting>
  <conditionalFormatting sqref="AA43">
    <cfRule type="expression" dxfId="55" priority="65">
      <formula>$X$43&lt;&gt;"CUMPLIMIENTO_TOTAL"</formula>
    </cfRule>
  </conditionalFormatting>
  <conditionalFormatting sqref="AA44">
    <cfRule type="expression" dxfId="54" priority="64">
      <formula>$X$44&lt;&gt;"CUMPLIMIENTO_TOTAL"</formula>
    </cfRule>
  </conditionalFormatting>
  <conditionalFormatting sqref="AA45">
    <cfRule type="expression" dxfId="53" priority="63">
      <formula>$X$45&lt;&gt;"CUMPLIMIENTO_TOTAL"</formula>
    </cfRule>
  </conditionalFormatting>
  <conditionalFormatting sqref="AA46">
    <cfRule type="expression" dxfId="52" priority="62">
      <formula>$X$46&lt;&gt;"CUMPLIMIENTO_TOTAL"</formula>
    </cfRule>
  </conditionalFormatting>
  <conditionalFormatting sqref="AA47">
    <cfRule type="expression" dxfId="51" priority="61">
      <formula>$X$47&lt;&gt;"CUMPLIMIENTO_TOTAL"</formula>
    </cfRule>
  </conditionalFormatting>
  <conditionalFormatting sqref="AA48">
    <cfRule type="expression" dxfId="50" priority="60">
      <formula>$X$48&lt;&gt;"CUMPLIMIENTO_TOTAL"</formula>
    </cfRule>
  </conditionalFormatting>
  <conditionalFormatting sqref="AA49">
    <cfRule type="expression" dxfId="49" priority="59">
      <formula>$X$49&lt;&gt;"CUMPLIMIENTO_TOTAL"</formula>
    </cfRule>
  </conditionalFormatting>
  <conditionalFormatting sqref="AA50">
    <cfRule type="expression" dxfId="48" priority="58">
      <formula>$X$50&lt;&gt;"CUMPLIMIENTO_TOTAL"</formula>
    </cfRule>
  </conditionalFormatting>
  <conditionalFormatting sqref="AA51">
    <cfRule type="expression" dxfId="47" priority="57">
      <formula>$X$51&lt;&gt;"CUMPLIMIENTO_TOTAL"</formula>
    </cfRule>
  </conditionalFormatting>
  <conditionalFormatting sqref="AA52">
    <cfRule type="expression" dxfId="46" priority="56">
      <formula>$X$52&lt;&gt;"CUMPLIMIENTO_TOTAL"</formula>
    </cfRule>
  </conditionalFormatting>
  <conditionalFormatting sqref="AA53">
    <cfRule type="expression" dxfId="45" priority="55">
      <formula>$X$53&lt;&gt;"CUMPLIMIENTO_TOTAL"</formula>
    </cfRule>
  </conditionalFormatting>
  <conditionalFormatting sqref="AA54">
    <cfRule type="expression" dxfId="44" priority="54">
      <formula>$X$54&lt;&gt;"CUMPLIMIENTO_TOTAL"</formula>
    </cfRule>
  </conditionalFormatting>
  <conditionalFormatting sqref="AA55">
    <cfRule type="expression" dxfId="43" priority="53">
      <formula>$X$55&lt;&gt;"CUMPLIMIENTO_TOTAL"</formula>
    </cfRule>
  </conditionalFormatting>
  <conditionalFormatting sqref="AA56">
    <cfRule type="expression" dxfId="42" priority="52">
      <formula>$X$56&lt;&gt;"CUMPLIMIENTO_TOTAL"</formula>
    </cfRule>
  </conditionalFormatting>
  <conditionalFormatting sqref="AA57">
    <cfRule type="expression" dxfId="41" priority="51">
      <formula>$X$57&lt;&gt;"CUMPLIMIENTO_TOTAL"</formula>
    </cfRule>
  </conditionalFormatting>
  <conditionalFormatting sqref="AA58">
    <cfRule type="expression" dxfId="40" priority="50">
      <formula>$X$58&lt;&gt;"CUMPLIMIENTO_TOTAL"</formula>
    </cfRule>
  </conditionalFormatting>
  <conditionalFormatting sqref="AA59">
    <cfRule type="expression" dxfId="39" priority="49">
      <formula>$X$59&lt;&gt;"CUMPLIMIENTO_TOTAL"</formula>
    </cfRule>
  </conditionalFormatting>
  <conditionalFormatting sqref="AA60">
    <cfRule type="expression" dxfId="38" priority="48">
      <formula>$X$60&lt;&gt;"CUMPLIMIENTO_TOTAL"</formula>
    </cfRule>
  </conditionalFormatting>
  <conditionalFormatting sqref="AA61">
    <cfRule type="expression" dxfId="37" priority="47">
      <formula>$X$61&lt;&gt;"CUMPLIMIENTO_TOTAL"</formula>
    </cfRule>
  </conditionalFormatting>
  <conditionalFormatting sqref="AA62">
    <cfRule type="expression" dxfId="36" priority="46">
      <formula>$X$62&lt;&gt;"CUMPLIMIENTO_TOTAL"</formula>
    </cfRule>
  </conditionalFormatting>
  <conditionalFormatting sqref="AA63">
    <cfRule type="expression" dxfId="35" priority="45">
      <formula>$X$63&lt;&gt;"CUMPLIMIENTO_TOTAL"</formula>
    </cfRule>
  </conditionalFormatting>
  <conditionalFormatting sqref="AA64">
    <cfRule type="expression" dxfId="34" priority="44">
      <formula>$X$64&lt;&gt;"CUMPLIMIENTO_TOTAL"</formula>
    </cfRule>
  </conditionalFormatting>
  <conditionalFormatting sqref="AA65">
    <cfRule type="expression" dxfId="33" priority="43">
      <formula>$X$65&lt;&gt;"CUMPLIMIENTO_TOTAL"</formula>
    </cfRule>
  </conditionalFormatting>
  <conditionalFormatting sqref="AA66">
    <cfRule type="expression" dxfId="32" priority="42">
      <formula>$X$66&lt;&gt;"CUMPLIMIENTO_TOTAL"</formula>
    </cfRule>
  </conditionalFormatting>
  <conditionalFormatting sqref="AA67">
    <cfRule type="expression" dxfId="31" priority="41">
      <formula>$X$67&lt;&gt;"CUMPLIMIENTO_TOTAL"</formula>
    </cfRule>
  </conditionalFormatting>
  <conditionalFormatting sqref="AA68">
    <cfRule type="expression" dxfId="30" priority="40">
      <formula>$X$68&lt;&gt;"CUMPLIMIENTO_TOTAL"</formula>
    </cfRule>
  </conditionalFormatting>
  <conditionalFormatting sqref="AA69">
    <cfRule type="expression" dxfId="29" priority="39">
      <formula>$X$69&lt;&gt;"CUMPLIMIENTO_TOTAL"</formula>
    </cfRule>
  </conditionalFormatting>
  <conditionalFormatting sqref="AA70">
    <cfRule type="expression" dxfId="28" priority="38">
      <formula>$X$70&lt;&gt;"CUMPLIMIENTO_TOTAL"</formula>
    </cfRule>
  </conditionalFormatting>
  <conditionalFormatting sqref="AA71">
    <cfRule type="expression" dxfId="27" priority="37">
      <formula>$X$71&lt;&gt;"CUMPLIMIENTO_TOTAL"</formula>
    </cfRule>
  </conditionalFormatting>
  <conditionalFormatting sqref="AA72">
    <cfRule type="expression" dxfId="26" priority="36">
      <formula>$X$72&lt;&gt;"CUMPLIMIENTO_TOTAL"</formula>
    </cfRule>
  </conditionalFormatting>
  <conditionalFormatting sqref="AA73">
    <cfRule type="expression" dxfId="25" priority="35">
      <formula>$X$73&lt;&gt;"CUMPLIMIENTO_TOTAL"</formula>
    </cfRule>
  </conditionalFormatting>
  <conditionalFormatting sqref="AA74">
    <cfRule type="expression" dxfId="24" priority="34">
      <formula>$X$74&lt;&gt;"CUMPLIMIENTO_TOTAL"</formula>
    </cfRule>
  </conditionalFormatting>
  <conditionalFormatting sqref="AA75">
    <cfRule type="expression" dxfId="23" priority="33">
      <formula>$X$75&lt;&gt;"CUMPLIMIENTO_TOTAL"</formula>
    </cfRule>
  </conditionalFormatting>
  <conditionalFormatting sqref="R10:R75">
    <cfRule type="cellIs" dxfId="22" priority="28" operator="equal">
      <formula>"INEXISTENTE"</formula>
    </cfRule>
    <cfRule type="cellIs" dxfId="21" priority="29" operator="equal">
      <formula>"ACEPTABLE"</formula>
    </cfRule>
    <cfRule type="cellIs" dxfId="20" priority="30" operator="equal">
      <formula>"FUERTE"</formula>
    </cfRule>
    <cfRule type="cellIs" dxfId="19" priority="31" operator="equal">
      <formula>"DÉBIL"</formula>
    </cfRule>
  </conditionalFormatting>
  <conditionalFormatting sqref="AA22:AA23">
    <cfRule type="expression" dxfId="18" priority="22">
      <formula>U22="ASUMIR"</formula>
    </cfRule>
  </conditionalFormatting>
  <conditionalFormatting sqref="AA22">
    <cfRule type="expression" dxfId="17" priority="21">
      <formula>$X$22&lt;&gt;"CUMPLIMIENTO_TOTAL"</formula>
    </cfRule>
  </conditionalFormatting>
  <conditionalFormatting sqref="AA23">
    <cfRule type="expression" dxfId="16" priority="20">
      <formula>$X$23&lt;&gt;"CUMPLIMIENTO_TOTAL"</formula>
    </cfRule>
  </conditionalFormatting>
  <conditionalFormatting sqref="AA16">
    <cfRule type="expression" dxfId="15" priority="17">
      <formula>U16="ASUMIR"</formula>
    </cfRule>
  </conditionalFormatting>
  <conditionalFormatting sqref="AA16">
    <cfRule type="expression" dxfId="14" priority="16">
      <formula>$W$16&lt;&gt;"CUMPLIMIENTO_TOTAL"</formula>
    </cfRule>
  </conditionalFormatting>
  <conditionalFormatting sqref="AA17">
    <cfRule type="expression" dxfId="13" priority="15">
      <formula>U17="ASUMIR"</formula>
    </cfRule>
  </conditionalFormatting>
  <conditionalFormatting sqref="AA17">
    <cfRule type="expression" dxfId="12" priority="14">
      <formula>$W$16&lt;&gt;"CUMPLIMIENTO_TOTAL"</formula>
    </cfRule>
  </conditionalFormatting>
  <conditionalFormatting sqref="AA18">
    <cfRule type="expression" dxfId="11" priority="13">
      <formula>U18="ASUMIR"</formula>
    </cfRule>
  </conditionalFormatting>
  <conditionalFormatting sqref="AA18">
    <cfRule type="expression" dxfId="10" priority="12">
      <formula>$W$16&lt;&gt;"CUMPLIMIENTO_TOTAL"</formula>
    </cfRule>
  </conditionalFormatting>
  <conditionalFormatting sqref="AA19">
    <cfRule type="expression" dxfId="9" priority="11">
      <formula>U19="ASUMIR"</formula>
    </cfRule>
  </conditionalFormatting>
  <conditionalFormatting sqref="AA19">
    <cfRule type="expression" dxfId="8" priority="10">
      <formula>$W$16&lt;&gt;"CUMPLIMIENTO_TOTAL"</formula>
    </cfRule>
  </conditionalFormatting>
  <conditionalFormatting sqref="Y13:Y15">
    <cfRule type="expression" dxfId="7" priority="8">
      <formula>U13="ASUMIR"</formula>
    </cfRule>
  </conditionalFormatting>
  <conditionalFormatting sqref="Y16:Y19">
    <cfRule type="expression" dxfId="5" priority="4">
      <formula>U16="ASUMIR"</formula>
    </cfRule>
  </conditionalFormatting>
  <conditionalFormatting sqref="Y25:Y27">
    <cfRule type="expression" dxfId="2" priority="3">
      <formula>U25="ASUMIR"</formula>
    </cfRule>
  </conditionalFormatting>
  <conditionalFormatting sqref="AA27">
    <cfRule type="expression" dxfId="1" priority="2">
      <formula>U27="ASUMIR"</formula>
    </cfRule>
  </conditionalFormatting>
  <conditionalFormatting sqref="AA27">
    <cfRule type="expression" dxfId="0" priority="1">
      <formula>$X$27&lt;&gt;"CUMPLIMIENTO_TOTAL"</formula>
    </cfRule>
  </conditionalFormatting>
  <dataValidations xWindow="1253" yWindow="530" count="9">
    <dataValidation allowBlank="1" showInputMessage="1" showErrorMessage="1" promptTitle="FACTORES DE RIESGO" prompt="Seleccione el factor de riesgo interno o externo" sqref="D10:D75" xr:uid="{00000000-0002-0000-0200-000000000000}"/>
    <dataValidation allowBlank="1" showInputMessage="1" showErrorMessage="1" promptTitle="Análisis del indicador" prompt="Describa brevemente el comportamiento del indicador" sqref="L10:L75" xr:uid="{00000000-0002-0000-0200-000001000000}"/>
    <dataValidation allowBlank="1" showInputMessage="1" showErrorMessage="1" promptTitle="Limitación del control" prompt="Describa brevemente los problemas o limitantes tenidos al momento de aplicar el control establecido._x000a_En caso de &quot;NO EXISTE CONTROL&quot;, deje en blanco la celda" sqref="S10:T75" xr:uid="{00000000-0002-0000-0200-000002000000}"/>
    <dataValidation allowBlank="1" showInputMessage="1" showErrorMessage="1" promptTitle="Acción" prompt="Describa la forma en la cual se ha cumplido con la acción (oportunidad de mejora) que se implementó para tratar el riesgo" sqref="Y10:Y75" xr:uid="{00000000-0002-0000-0200-000003000000}"/>
    <dataValidation type="custom" allowBlank="1" showInputMessage="1" showErrorMessage="1" promptTitle="Soporte de cumplimiento" prompt="Registre información que evidencie el cumplimiento de la acción:_x000a_- Documento (físico, digital)._x000a_- Enlace web_x000a_- Fotografia, video_x000a_- Otros que considere pertinente._x000a_En caso de NO CUMPLIDA deje esta casilla en blanco" sqref="AA10:AA75" xr:uid="{00000000-0002-0000-0200-000004000000}">
      <formula1>X10="CUMPLIMIENTO_TOTAL"</formula1>
    </dataValidation>
    <dataValidation type="list" allowBlank="1" showInputMessage="1" showErrorMessage="1" promptTitle="SITUACION DEL RIESGO" prompt="Evalue luego del seguimiento el riesgo, para ello tenga en cuenta los resultados de:_x000a_- Medición y el análisis del indicador de riesgo_x000a_-Dificultades para la aplicación del control existente_x000a_-El cumplimiento y eficacia de la acción planteada." sqref="AB10:AB75" xr:uid="{00000000-0002-0000-0200-000005000000}">
      <formula1>"RIESGO CONTROLADO, REQUIERE NUEVA ACCIÓN, CONTINUA LA ACCIÓN ANTERIOR"</formula1>
    </dataValidation>
    <dataValidation type="list" allowBlank="1" showInputMessage="1" showErrorMessage="1" prompt="Determine en que estado esta la acción:_x000a__x000a_-Cumplimiento total (la acción se cumplió de acuerdo a lo planeado)_x000a_-Cumplimiento parcial (la acción aun esta en proceso de implementación)_x000a_- No cumplida (la accion no fue implementada de acuerdo a l planeado)" sqref="X10:X75" xr:uid="{00000000-0002-0000-0200-000006000000}">
      <formula1>INDIRECT(U10)</formula1>
    </dataValidation>
    <dataValidation type="list" allowBlank="1" showInputMessage="1" showErrorMessage="1" promptTitle="EFICACIA DE LA ACCIÓN" prompt="EFICAZ:  La acción implementada permite prevenir o mitigar el riesgo, _x000a_NO EFICAZ: la acción no previene o mitiga el riesgo._x000a_PENDIENTE EVALUACIÓN: La acción no se ha cumplido y aun esta en los términos._x000a_SIN EVALUACIÓN POR VENCIMIENTO: Acción no cumplida" sqref="Z10:Z75" xr:uid="{00000000-0002-0000-0200-000007000000}">
      <formula1>INDIRECT(X10)</formula1>
    </dataValidation>
    <dataValidation type="decimal" allowBlank="1" showInputMessage="1" showErrorMessage="1" promptTitle="% De medición del indicador" prompt="Sólo permite números" sqref="K10:K75" xr:uid="{00000000-0002-0000-0200-000008000000}">
      <formula1>-2E+22</formula1>
      <formula2>2E+21</formula2>
    </dataValidation>
  </dataValidations>
  <pageMargins left="1.3779527559055118" right="0.15748031496062992" top="0.59055118110236227" bottom="0.39370078740157483" header="0" footer="0"/>
  <pageSetup paperSize="125" scale="60" fitToHeight="10" orientation="landscape" horizontalDpi="1200" verticalDpi="12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53" operator="containsText" id="{5FF8A8BD-18FC-417B-850F-ACA90835F62D}">
            <xm:f>NOT(ISERROR(SEARCH(#REF!,Z10)))</xm:f>
            <xm:f>#REF!</xm:f>
            <x14:dxf>
              <font>
                <color rgb="FF9C0006"/>
              </font>
              <fill>
                <patternFill>
                  <bgColor rgb="FFFFC7CE"/>
                </patternFill>
              </fill>
            </x14:dxf>
          </x14:cfRule>
          <xm:sqref>Z10:Z75</xm:sqref>
        </x14:conditionalFormatting>
        <x14:conditionalFormatting xmlns:xm="http://schemas.microsoft.com/office/excel/2006/main">
          <x14:cfRule type="containsText" priority="155" operator="containsText" id="{13013706-2595-4270-A379-FEE68B7EE3BE}">
            <xm:f>NOT(ISERROR(SEARCH(#REF!,X10)))</xm:f>
            <xm:f>#REF!</xm:f>
            <x14:dxf>
              <font>
                <color rgb="FF9C0006"/>
              </font>
              <fill>
                <patternFill>
                  <bgColor rgb="FFFFC7CE"/>
                </patternFill>
              </fill>
            </x14:dxf>
          </x14:cfRule>
          <xm:sqref>X10:X75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B10" sqref="B10"/>
    </sheetView>
  </sheetViews>
  <sheetFormatPr baseColWidth="10" defaultColWidth="11.42578125" defaultRowHeight="12.75" x14ac:dyDescent="0.2"/>
  <cols>
    <col min="1" max="1" width="4.5703125" customWidth="1"/>
    <col min="2" max="2" width="35.7109375" customWidth="1"/>
  </cols>
  <sheetData>
    <row r="1" spans="1:2" x14ac:dyDescent="0.2">
      <c r="A1" t="s">
        <v>11</v>
      </c>
    </row>
    <row r="3" spans="1:2" x14ac:dyDescent="0.2">
      <c r="A3" s="1" t="s">
        <v>12</v>
      </c>
    </row>
    <row r="5" spans="1:2" x14ac:dyDescent="0.2">
      <c r="A5">
        <v>1</v>
      </c>
      <c r="B5" t="s">
        <v>13</v>
      </c>
    </row>
    <row r="6" spans="1:2" x14ac:dyDescent="0.2">
      <c r="A6">
        <v>2</v>
      </c>
      <c r="B6" t="s">
        <v>14</v>
      </c>
    </row>
    <row r="7" spans="1:2" x14ac:dyDescent="0.2">
      <c r="A7">
        <v>3</v>
      </c>
      <c r="B7" t="s">
        <v>15</v>
      </c>
    </row>
    <row r="8" spans="1:2" x14ac:dyDescent="0.2">
      <c r="A8">
        <v>5</v>
      </c>
      <c r="B8" t="s">
        <v>16</v>
      </c>
    </row>
    <row r="9" spans="1:2" x14ac:dyDescent="0.2">
      <c r="A9">
        <v>6</v>
      </c>
      <c r="B9" t="s">
        <v>17</v>
      </c>
    </row>
    <row r="10" spans="1:2" x14ac:dyDescent="0.2">
      <c r="A10">
        <v>7</v>
      </c>
      <c r="B10" t="s">
        <v>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H116"/>
  <sheetViews>
    <sheetView showGridLines="0" zoomScale="90" zoomScaleNormal="90" workbookViewId="0">
      <selection activeCell="H5" sqref="H5"/>
    </sheetView>
  </sheetViews>
  <sheetFormatPr baseColWidth="10" defaultColWidth="11.42578125" defaultRowHeight="12.75" x14ac:dyDescent="0.2"/>
  <cols>
    <col min="1" max="1" width="14.28515625" style="11" customWidth="1"/>
    <col min="2" max="2" width="1.5703125" style="11" customWidth="1"/>
    <col min="3" max="8" width="11.7109375" customWidth="1"/>
    <col min="9" max="10" width="1.5703125" customWidth="1"/>
    <col min="11" max="11" width="9.7109375" customWidth="1"/>
    <col min="12" max="12" width="13.28515625" customWidth="1"/>
    <col min="13" max="13" width="13.7109375" customWidth="1"/>
    <col min="14" max="14" width="4.7109375" customWidth="1"/>
    <col min="15" max="19" width="15.7109375" customWidth="1"/>
    <col min="20" max="20" width="7.7109375" customWidth="1"/>
    <col min="241" max="241" width="53.85546875" customWidth="1"/>
    <col min="242" max="242" width="4.140625" customWidth="1"/>
    <col min="243" max="243" width="3.7109375" customWidth="1"/>
    <col min="244" max="245" width="4.7109375" customWidth="1"/>
    <col min="246" max="246" width="8.7109375" customWidth="1"/>
    <col min="247" max="249" width="16.7109375" customWidth="1"/>
    <col min="250" max="250" width="3.7109375" customWidth="1"/>
    <col min="497" max="497" width="53.85546875" customWidth="1"/>
    <col min="498" max="498" width="4.140625" customWidth="1"/>
    <col min="499" max="499" width="3.7109375" customWidth="1"/>
    <col min="500" max="501" width="4.7109375" customWidth="1"/>
    <col min="502" max="502" width="8.7109375" customWidth="1"/>
    <col min="503" max="505" width="16.7109375" customWidth="1"/>
    <col min="506" max="506" width="3.7109375" customWidth="1"/>
    <col min="753" max="753" width="53.85546875" customWidth="1"/>
    <col min="754" max="754" width="4.140625" customWidth="1"/>
    <col min="755" max="755" width="3.7109375" customWidth="1"/>
    <col min="756" max="757" width="4.7109375" customWidth="1"/>
    <col min="758" max="758" width="8.7109375" customWidth="1"/>
    <col min="759" max="761" width="16.7109375" customWidth="1"/>
    <col min="762" max="762" width="3.7109375" customWidth="1"/>
    <col min="1009" max="1009" width="53.85546875" customWidth="1"/>
    <col min="1010" max="1010" width="4.140625" customWidth="1"/>
    <col min="1011" max="1011" width="3.7109375" customWidth="1"/>
    <col min="1012" max="1013" width="4.7109375" customWidth="1"/>
    <col min="1014" max="1014" width="8.7109375" customWidth="1"/>
    <col min="1015" max="1017" width="16.7109375" customWidth="1"/>
    <col min="1018" max="1018" width="3.7109375" customWidth="1"/>
    <col min="1265" max="1265" width="53.85546875" customWidth="1"/>
    <col min="1266" max="1266" width="4.140625" customWidth="1"/>
    <col min="1267" max="1267" width="3.7109375" customWidth="1"/>
    <col min="1268" max="1269" width="4.7109375" customWidth="1"/>
    <col min="1270" max="1270" width="8.7109375" customWidth="1"/>
    <col min="1271" max="1273" width="16.7109375" customWidth="1"/>
    <col min="1274" max="1274" width="3.7109375" customWidth="1"/>
    <col min="1521" max="1521" width="53.85546875" customWidth="1"/>
    <col min="1522" max="1522" width="4.140625" customWidth="1"/>
    <col min="1523" max="1523" width="3.7109375" customWidth="1"/>
    <col min="1524" max="1525" width="4.7109375" customWidth="1"/>
    <col min="1526" max="1526" width="8.7109375" customWidth="1"/>
    <col min="1527" max="1529" width="16.7109375" customWidth="1"/>
    <col min="1530" max="1530" width="3.7109375" customWidth="1"/>
    <col min="1777" max="1777" width="53.85546875" customWidth="1"/>
    <col min="1778" max="1778" width="4.140625" customWidth="1"/>
    <col min="1779" max="1779" width="3.7109375" customWidth="1"/>
    <col min="1780" max="1781" width="4.7109375" customWidth="1"/>
    <col min="1782" max="1782" width="8.7109375" customWidth="1"/>
    <col min="1783" max="1785" width="16.7109375" customWidth="1"/>
    <col min="1786" max="1786" width="3.7109375" customWidth="1"/>
    <col min="2033" max="2033" width="53.85546875" customWidth="1"/>
    <col min="2034" max="2034" width="4.140625" customWidth="1"/>
    <col min="2035" max="2035" width="3.7109375" customWidth="1"/>
    <col min="2036" max="2037" width="4.7109375" customWidth="1"/>
    <col min="2038" max="2038" width="8.7109375" customWidth="1"/>
    <col min="2039" max="2041" width="16.7109375" customWidth="1"/>
    <col min="2042" max="2042" width="3.7109375" customWidth="1"/>
    <col min="2289" max="2289" width="53.85546875" customWidth="1"/>
    <col min="2290" max="2290" width="4.140625" customWidth="1"/>
    <col min="2291" max="2291" width="3.7109375" customWidth="1"/>
    <col min="2292" max="2293" width="4.7109375" customWidth="1"/>
    <col min="2294" max="2294" width="8.7109375" customWidth="1"/>
    <col min="2295" max="2297" width="16.7109375" customWidth="1"/>
    <col min="2298" max="2298" width="3.7109375" customWidth="1"/>
    <col min="2545" max="2545" width="53.85546875" customWidth="1"/>
    <col min="2546" max="2546" width="4.140625" customWidth="1"/>
    <col min="2547" max="2547" width="3.7109375" customWidth="1"/>
    <col min="2548" max="2549" width="4.7109375" customWidth="1"/>
    <col min="2550" max="2550" width="8.7109375" customWidth="1"/>
    <col min="2551" max="2553" width="16.7109375" customWidth="1"/>
    <col min="2554" max="2554" width="3.7109375" customWidth="1"/>
    <col min="2801" max="2801" width="53.85546875" customWidth="1"/>
    <col min="2802" max="2802" width="4.140625" customWidth="1"/>
    <col min="2803" max="2803" width="3.7109375" customWidth="1"/>
    <col min="2804" max="2805" width="4.7109375" customWidth="1"/>
    <col min="2806" max="2806" width="8.7109375" customWidth="1"/>
    <col min="2807" max="2809" width="16.7109375" customWidth="1"/>
    <col min="2810" max="2810" width="3.7109375" customWidth="1"/>
    <col min="3057" max="3057" width="53.85546875" customWidth="1"/>
    <col min="3058" max="3058" width="4.140625" customWidth="1"/>
    <col min="3059" max="3059" width="3.7109375" customWidth="1"/>
    <col min="3060" max="3061" width="4.7109375" customWidth="1"/>
    <col min="3062" max="3062" width="8.7109375" customWidth="1"/>
    <col min="3063" max="3065" width="16.7109375" customWidth="1"/>
    <col min="3066" max="3066" width="3.7109375" customWidth="1"/>
    <col min="3313" max="3313" width="53.85546875" customWidth="1"/>
    <col min="3314" max="3314" width="4.140625" customWidth="1"/>
    <col min="3315" max="3315" width="3.7109375" customWidth="1"/>
    <col min="3316" max="3317" width="4.7109375" customWidth="1"/>
    <col min="3318" max="3318" width="8.7109375" customWidth="1"/>
    <col min="3319" max="3321" width="16.7109375" customWidth="1"/>
    <col min="3322" max="3322" width="3.7109375" customWidth="1"/>
    <col min="3569" max="3569" width="53.85546875" customWidth="1"/>
    <col min="3570" max="3570" width="4.140625" customWidth="1"/>
    <col min="3571" max="3571" width="3.7109375" customWidth="1"/>
    <col min="3572" max="3573" width="4.7109375" customWidth="1"/>
    <col min="3574" max="3574" width="8.7109375" customWidth="1"/>
    <col min="3575" max="3577" width="16.7109375" customWidth="1"/>
    <col min="3578" max="3578" width="3.7109375" customWidth="1"/>
    <col min="3825" max="3825" width="53.85546875" customWidth="1"/>
    <col min="3826" max="3826" width="4.140625" customWidth="1"/>
    <col min="3827" max="3827" width="3.7109375" customWidth="1"/>
    <col min="3828" max="3829" width="4.7109375" customWidth="1"/>
    <col min="3830" max="3830" width="8.7109375" customWidth="1"/>
    <col min="3831" max="3833" width="16.7109375" customWidth="1"/>
    <col min="3834" max="3834" width="3.7109375" customWidth="1"/>
    <col min="4081" max="4081" width="53.85546875" customWidth="1"/>
    <col min="4082" max="4082" width="4.140625" customWidth="1"/>
    <col min="4083" max="4083" width="3.7109375" customWidth="1"/>
    <col min="4084" max="4085" width="4.7109375" customWidth="1"/>
    <col min="4086" max="4086" width="8.7109375" customWidth="1"/>
    <col min="4087" max="4089" width="16.7109375" customWidth="1"/>
    <col min="4090" max="4090" width="3.7109375" customWidth="1"/>
    <col min="4337" max="4337" width="53.85546875" customWidth="1"/>
    <col min="4338" max="4338" width="4.140625" customWidth="1"/>
    <col min="4339" max="4339" width="3.7109375" customWidth="1"/>
    <col min="4340" max="4341" width="4.7109375" customWidth="1"/>
    <col min="4342" max="4342" width="8.7109375" customWidth="1"/>
    <col min="4343" max="4345" width="16.7109375" customWidth="1"/>
    <col min="4346" max="4346" width="3.7109375" customWidth="1"/>
    <col min="4593" max="4593" width="53.85546875" customWidth="1"/>
    <col min="4594" max="4594" width="4.140625" customWidth="1"/>
    <col min="4595" max="4595" width="3.7109375" customWidth="1"/>
    <col min="4596" max="4597" width="4.7109375" customWidth="1"/>
    <col min="4598" max="4598" width="8.7109375" customWidth="1"/>
    <col min="4599" max="4601" width="16.7109375" customWidth="1"/>
    <col min="4602" max="4602" width="3.7109375" customWidth="1"/>
    <col min="4849" max="4849" width="53.85546875" customWidth="1"/>
    <col min="4850" max="4850" width="4.140625" customWidth="1"/>
    <col min="4851" max="4851" width="3.7109375" customWidth="1"/>
    <col min="4852" max="4853" width="4.7109375" customWidth="1"/>
    <col min="4854" max="4854" width="8.7109375" customWidth="1"/>
    <col min="4855" max="4857" width="16.7109375" customWidth="1"/>
    <col min="4858" max="4858" width="3.7109375" customWidth="1"/>
    <col min="5105" max="5105" width="53.85546875" customWidth="1"/>
    <col min="5106" max="5106" width="4.140625" customWidth="1"/>
    <col min="5107" max="5107" width="3.7109375" customWidth="1"/>
    <col min="5108" max="5109" width="4.7109375" customWidth="1"/>
    <col min="5110" max="5110" width="8.7109375" customWidth="1"/>
    <col min="5111" max="5113" width="16.7109375" customWidth="1"/>
    <col min="5114" max="5114" width="3.7109375" customWidth="1"/>
    <col min="5361" max="5361" width="53.85546875" customWidth="1"/>
    <col min="5362" max="5362" width="4.140625" customWidth="1"/>
    <col min="5363" max="5363" width="3.7109375" customWidth="1"/>
    <col min="5364" max="5365" width="4.7109375" customWidth="1"/>
    <col min="5366" max="5366" width="8.7109375" customWidth="1"/>
    <col min="5367" max="5369" width="16.7109375" customWidth="1"/>
    <col min="5370" max="5370" width="3.7109375" customWidth="1"/>
    <col min="5617" max="5617" width="53.85546875" customWidth="1"/>
    <col min="5618" max="5618" width="4.140625" customWidth="1"/>
    <col min="5619" max="5619" width="3.7109375" customWidth="1"/>
    <col min="5620" max="5621" width="4.7109375" customWidth="1"/>
    <col min="5622" max="5622" width="8.7109375" customWidth="1"/>
    <col min="5623" max="5625" width="16.7109375" customWidth="1"/>
    <col min="5626" max="5626" width="3.7109375" customWidth="1"/>
    <col min="5873" max="5873" width="53.85546875" customWidth="1"/>
    <col min="5874" max="5874" width="4.140625" customWidth="1"/>
    <col min="5875" max="5875" width="3.7109375" customWidth="1"/>
    <col min="5876" max="5877" width="4.7109375" customWidth="1"/>
    <col min="5878" max="5878" width="8.7109375" customWidth="1"/>
    <col min="5879" max="5881" width="16.7109375" customWidth="1"/>
    <col min="5882" max="5882" width="3.7109375" customWidth="1"/>
    <col min="6129" max="6129" width="53.85546875" customWidth="1"/>
    <col min="6130" max="6130" width="4.140625" customWidth="1"/>
    <col min="6131" max="6131" width="3.7109375" customWidth="1"/>
    <col min="6132" max="6133" width="4.7109375" customWidth="1"/>
    <col min="6134" max="6134" width="8.7109375" customWidth="1"/>
    <col min="6135" max="6137" width="16.7109375" customWidth="1"/>
    <col min="6138" max="6138" width="3.7109375" customWidth="1"/>
    <col min="6385" max="6385" width="53.85546875" customWidth="1"/>
    <col min="6386" max="6386" width="4.140625" customWidth="1"/>
    <col min="6387" max="6387" width="3.7109375" customWidth="1"/>
    <col min="6388" max="6389" width="4.7109375" customWidth="1"/>
    <col min="6390" max="6390" width="8.7109375" customWidth="1"/>
    <col min="6391" max="6393" width="16.7109375" customWidth="1"/>
    <col min="6394" max="6394" width="3.7109375" customWidth="1"/>
    <col min="6641" max="6641" width="53.85546875" customWidth="1"/>
    <col min="6642" max="6642" width="4.140625" customWidth="1"/>
    <col min="6643" max="6643" width="3.7109375" customWidth="1"/>
    <col min="6644" max="6645" width="4.7109375" customWidth="1"/>
    <col min="6646" max="6646" width="8.7109375" customWidth="1"/>
    <col min="6647" max="6649" width="16.7109375" customWidth="1"/>
    <col min="6650" max="6650" width="3.7109375" customWidth="1"/>
    <col min="6897" max="6897" width="53.85546875" customWidth="1"/>
    <col min="6898" max="6898" width="4.140625" customWidth="1"/>
    <col min="6899" max="6899" width="3.7109375" customWidth="1"/>
    <col min="6900" max="6901" width="4.7109375" customWidth="1"/>
    <col min="6902" max="6902" width="8.7109375" customWidth="1"/>
    <col min="6903" max="6905" width="16.7109375" customWidth="1"/>
    <col min="6906" max="6906" width="3.7109375" customWidth="1"/>
    <col min="7153" max="7153" width="53.85546875" customWidth="1"/>
    <col min="7154" max="7154" width="4.140625" customWidth="1"/>
    <col min="7155" max="7155" width="3.7109375" customWidth="1"/>
    <col min="7156" max="7157" width="4.7109375" customWidth="1"/>
    <col min="7158" max="7158" width="8.7109375" customWidth="1"/>
    <col min="7159" max="7161" width="16.7109375" customWidth="1"/>
    <col min="7162" max="7162" width="3.7109375" customWidth="1"/>
    <col min="7409" max="7409" width="53.85546875" customWidth="1"/>
    <col min="7410" max="7410" width="4.140625" customWidth="1"/>
    <col min="7411" max="7411" width="3.7109375" customWidth="1"/>
    <col min="7412" max="7413" width="4.7109375" customWidth="1"/>
    <col min="7414" max="7414" width="8.7109375" customWidth="1"/>
    <col min="7415" max="7417" width="16.7109375" customWidth="1"/>
    <col min="7418" max="7418" width="3.7109375" customWidth="1"/>
    <col min="7665" max="7665" width="53.85546875" customWidth="1"/>
    <col min="7666" max="7666" width="4.140625" customWidth="1"/>
    <col min="7667" max="7667" width="3.7109375" customWidth="1"/>
    <col min="7668" max="7669" width="4.7109375" customWidth="1"/>
    <col min="7670" max="7670" width="8.7109375" customWidth="1"/>
    <col min="7671" max="7673" width="16.7109375" customWidth="1"/>
    <col min="7674" max="7674" width="3.7109375" customWidth="1"/>
    <col min="7921" max="7921" width="53.85546875" customWidth="1"/>
    <col min="7922" max="7922" width="4.140625" customWidth="1"/>
    <col min="7923" max="7923" width="3.7109375" customWidth="1"/>
    <col min="7924" max="7925" width="4.7109375" customWidth="1"/>
    <col min="7926" max="7926" width="8.7109375" customWidth="1"/>
    <col min="7927" max="7929" width="16.7109375" customWidth="1"/>
    <col min="7930" max="7930" width="3.7109375" customWidth="1"/>
    <col min="8177" max="8177" width="53.85546875" customWidth="1"/>
    <col min="8178" max="8178" width="4.140625" customWidth="1"/>
    <col min="8179" max="8179" width="3.7109375" customWidth="1"/>
    <col min="8180" max="8181" width="4.7109375" customWidth="1"/>
    <col min="8182" max="8182" width="8.7109375" customWidth="1"/>
    <col min="8183" max="8185" width="16.7109375" customWidth="1"/>
    <col min="8186" max="8186" width="3.7109375" customWidth="1"/>
    <col min="8433" max="8433" width="53.85546875" customWidth="1"/>
    <col min="8434" max="8434" width="4.140625" customWidth="1"/>
    <col min="8435" max="8435" width="3.7109375" customWidth="1"/>
    <col min="8436" max="8437" width="4.7109375" customWidth="1"/>
    <col min="8438" max="8438" width="8.7109375" customWidth="1"/>
    <col min="8439" max="8441" width="16.7109375" customWidth="1"/>
    <col min="8442" max="8442" width="3.7109375" customWidth="1"/>
    <col min="8689" max="8689" width="53.85546875" customWidth="1"/>
    <col min="8690" max="8690" width="4.140625" customWidth="1"/>
    <col min="8691" max="8691" width="3.7109375" customWidth="1"/>
    <col min="8692" max="8693" width="4.7109375" customWidth="1"/>
    <col min="8694" max="8694" width="8.7109375" customWidth="1"/>
    <col min="8695" max="8697" width="16.7109375" customWidth="1"/>
    <col min="8698" max="8698" width="3.7109375" customWidth="1"/>
    <col min="8945" max="8945" width="53.85546875" customWidth="1"/>
    <col min="8946" max="8946" width="4.140625" customWidth="1"/>
    <col min="8947" max="8947" width="3.7109375" customWidth="1"/>
    <col min="8948" max="8949" width="4.7109375" customWidth="1"/>
    <col min="8950" max="8950" width="8.7109375" customWidth="1"/>
    <col min="8951" max="8953" width="16.7109375" customWidth="1"/>
    <col min="8954" max="8954" width="3.7109375" customWidth="1"/>
    <col min="9201" max="9201" width="53.85546875" customWidth="1"/>
    <col min="9202" max="9202" width="4.140625" customWidth="1"/>
    <col min="9203" max="9203" width="3.7109375" customWidth="1"/>
    <col min="9204" max="9205" width="4.7109375" customWidth="1"/>
    <col min="9206" max="9206" width="8.7109375" customWidth="1"/>
    <col min="9207" max="9209" width="16.7109375" customWidth="1"/>
    <col min="9210" max="9210" width="3.7109375" customWidth="1"/>
    <col min="9457" max="9457" width="53.85546875" customWidth="1"/>
    <col min="9458" max="9458" width="4.140625" customWidth="1"/>
    <col min="9459" max="9459" width="3.7109375" customWidth="1"/>
    <col min="9460" max="9461" width="4.7109375" customWidth="1"/>
    <col min="9462" max="9462" width="8.7109375" customWidth="1"/>
    <col min="9463" max="9465" width="16.7109375" customWidth="1"/>
    <col min="9466" max="9466" width="3.7109375" customWidth="1"/>
    <col min="9713" max="9713" width="53.85546875" customWidth="1"/>
    <col min="9714" max="9714" width="4.140625" customWidth="1"/>
    <col min="9715" max="9715" width="3.7109375" customWidth="1"/>
    <col min="9716" max="9717" width="4.7109375" customWidth="1"/>
    <col min="9718" max="9718" width="8.7109375" customWidth="1"/>
    <col min="9719" max="9721" width="16.7109375" customWidth="1"/>
    <col min="9722" max="9722" width="3.7109375" customWidth="1"/>
    <col min="9969" max="9969" width="53.85546875" customWidth="1"/>
    <col min="9970" max="9970" width="4.140625" customWidth="1"/>
    <col min="9971" max="9971" width="3.7109375" customWidth="1"/>
    <col min="9972" max="9973" width="4.7109375" customWidth="1"/>
    <col min="9974" max="9974" width="8.7109375" customWidth="1"/>
    <col min="9975" max="9977" width="16.7109375" customWidth="1"/>
    <col min="9978" max="9978" width="3.7109375" customWidth="1"/>
    <col min="10225" max="10225" width="53.85546875" customWidth="1"/>
    <col min="10226" max="10226" width="4.140625" customWidth="1"/>
    <col min="10227" max="10227" width="3.7109375" customWidth="1"/>
    <col min="10228" max="10229" width="4.7109375" customWidth="1"/>
    <col min="10230" max="10230" width="8.7109375" customWidth="1"/>
    <col min="10231" max="10233" width="16.7109375" customWidth="1"/>
    <col min="10234" max="10234" width="3.7109375" customWidth="1"/>
    <col min="10481" max="10481" width="53.85546875" customWidth="1"/>
    <col min="10482" max="10482" width="4.140625" customWidth="1"/>
    <col min="10483" max="10483" width="3.7109375" customWidth="1"/>
    <col min="10484" max="10485" width="4.7109375" customWidth="1"/>
    <col min="10486" max="10486" width="8.7109375" customWidth="1"/>
    <col min="10487" max="10489" width="16.7109375" customWidth="1"/>
    <col min="10490" max="10490" width="3.7109375" customWidth="1"/>
    <col min="10737" max="10737" width="53.85546875" customWidth="1"/>
    <col min="10738" max="10738" width="4.140625" customWidth="1"/>
    <col min="10739" max="10739" width="3.7109375" customWidth="1"/>
    <col min="10740" max="10741" width="4.7109375" customWidth="1"/>
    <col min="10742" max="10742" width="8.7109375" customWidth="1"/>
    <col min="10743" max="10745" width="16.7109375" customWidth="1"/>
    <col min="10746" max="10746" width="3.7109375" customWidth="1"/>
    <col min="10993" max="10993" width="53.85546875" customWidth="1"/>
    <col min="10994" max="10994" width="4.140625" customWidth="1"/>
    <col min="10995" max="10995" width="3.7109375" customWidth="1"/>
    <col min="10996" max="10997" width="4.7109375" customWidth="1"/>
    <col min="10998" max="10998" width="8.7109375" customWidth="1"/>
    <col min="10999" max="11001" width="16.7109375" customWidth="1"/>
    <col min="11002" max="11002" width="3.7109375" customWidth="1"/>
    <col min="11249" max="11249" width="53.85546875" customWidth="1"/>
    <col min="11250" max="11250" width="4.140625" customWidth="1"/>
    <col min="11251" max="11251" width="3.7109375" customWidth="1"/>
    <col min="11252" max="11253" width="4.7109375" customWidth="1"/>
    <col min="11254" max="11254" width="8.7109375" customWidth="1"/>
    <col min="11255" max="11257" width="16.7109375" customWidth="1"/>
    <col min="11258" max="11258" width="3.7109375" customWidth="1"/>
    <col min="11505" max="11505" width="53.85546875" customWidth="1"/>
    <col min="11506" max="11506" width="4.140625" customWidth="1"/>
    <col min="11507" max="11507" width="3.7109375" customWidth="1"/>
    <col min="11508" max="11509" width="4.7109375" customWidth="1"/>
    <col min="11510" max="11510" width="8.7109375" customWidth="1"/>
    <col min="11511" max="11513" width="16.7109375" customWidth="1"/>
    <col min="11514" max="11514" width="3.7109375" customWidth="1"/>
    <col min="11761" max="11761" width="53.85546875" customWidth="1"/>
    <col min="11762" max="11762" width="4.140625" customWidth="1"/>
    <col min="11763" max="11763" width="3.7109375" customWidth="1"/>
    <col min="11764" max="11765" width="4.7109375" customWidth="1"/>
    <col min="11766" max="11766" width="8.7109375" customWidth="1"/>
    <col min="11767" max="11769" width="16.7109375" customWidth="1"/>
    <col min="11770" max="11770" width="3.7109375" customWidth="1"/>
    <col min="12017" max="12017" width="53.85546875" customWidth="1"/>
    <col min="12018" max="12018" width="4.140625" customWidth="1"/>
    <col min="12019" max="12019" width="3.7109375" customWidth="1"/>
    <col min="12020" max="12021" width="4.7109375" customWidth="1"/>
    <col min="12022" max="12022" width="8.7109375" customWidth="1"/>
    <col min="12023" max="12025" width="16.7109375" customWidth="1"/>
    <col min="12026" max="12026" width="3.7109375" customWidth="1"/>
    <col min="12273" max="12273" width="53.85546875" customWidth="1"/>
    <col min="12274" max="12274" width="4.140625" customWidth="1"/>
    <col min="12275" max="12275" width="3.7109375" customWidth="1"/>
    <col min="12276" max="12277" width="4.7109375" customWidth="1"/>
    <col min="12278" max="12278" width="8.7109375" customWidth="1"/>
    <col min="12279" max="12281" width="16.7109375" customWidth="1"/>
    <col min="12282" max="12282" width="3.7109375" customWidth="1"/>
    <col min="12529" max="12529" width="53.85546875" customWidth="1"/>
    <col min="12530" max="12530" width="4.140625" customWidth="1"/>
    <col min="12531" max="12531" width="3.7109375" customWidth="1"/>
    <col min="12532" max="12533" width="4.7109375" customWidth="1"/>
    <col min="12534" max="12534" width="8.7109375" customWidth="1"/>
    <col min="12535" max="12537" width="16.7109375" customWidth="1"/>
    <col min="12538" max="12538" width="3.7109375" customWidth="1"/>
    <col min="12785" max="12785" width="53.85546875" customWidth="1"/>
    <col min="12786" max="12786" width="4.140625" customWidth="1"/>
    <col min="12787" max="12787" width="3.7109375" customWidth="1"/>
    <col min="12788" max="12789" width="4.7109375" customWidth="1"/>
    <col min="12790" max="12790" width="8.7109375" customWidth="1"/>
    <col min="12791" max="12793" width="16.7109375" customWidth="1"/>
    <col min="12794" max="12794" width="3.7109375" customWidth="1"/>
    <col min="13041" max="13041" width="53.85546875" customWidth="1"/>
    <col min="13042" max="13042" width="4.140625" customWidth="1"/>
    <col min="13043" max="13043" width="3.7109375" customWidth="1"/>
    <col min="13044" max="13045" width="4.7109375" customWidth="1"/>
    <col min="13046" max="13046" width="8.7109375" customWidth="1"/>
    <col min="13047" max="13049" width="16.7109375" customWidth="1"/>
    <col min="13050" max="13050" width="3.7109375" customWidth="1"/>
    <col min="13297" max="13297" width="53.85546875" customWidth="1"/>
    <col min="13298" max="13298" width="4.140625" customWidth="1"/>
    <col min="13299" max="13299" width="3.7109375" customWidth="1"/>
    <col min="13300" max="13301" width="4.7109375" customWidth="1"/>
    <col min="13302" max="13302" width="8.7109375" customWidth="1"/>
    <col min="13303" max="13305" width="16.7109375" customWidth="1"/>
    <col min="13306" max="13306" width="3.7109375" customWidth="1"/>
    <col min="13553" max="13553" width="53.85546875" customWidth="1"/>
    <col min="13554" max="13554" width="4.140625" customWidth="1"/>
    <col min="13555" max="13555" width="3.7109375" customWidth="1"/>
    <col min="13556" max="13557" width="4.7109375" customWidth="1"/>
    <col min="13558" max="13558" width="8.7109375" customWidth="1"/>
    <col min="13559" max="13561" width="16.7109375" customWidth="1"/>
    <col min="13562" max="13562" width="3.7109375" customWidth="1"/>
    <col min="13809" max="13809" width="53.85546875" customWidth="1"/>
    <col min="13810" max="13810" width="4.140625" customWidth="1"/>
    <col min="13811" max="13811" width="3.7109375" customWidth="1"/>
    <col min="13812" max="13813" width="4.7109375" customWidth="1"/>
    <col min="13814" max="13814" width="8.7109375" customWidth="1"/>
    <col min="13815" max="13817" width="16.7109375" customWidth="1"/>
    <col min="13818" max="13818" width="3.7109375" customWidth="1"/>
    <col min="14065" max="14065" width="53.85546875" customWidth="1"/>
    <col min="14066" max="14066" width="4.140625" customWidth="1"/>
    <col min="14067" max="14067" width="3.7109375" customWidth="1"/>
    <col min="14068" max="14069" width="4.7109375" customWidth="1"/>
    <col min="14070" max="14070" width="8.7109375" customWidth="1"/>
    <col min="14071" max="14073" width="16.7109375" customWidth="1"/>
    <col min="14074" max="14074" width="3.7109375" customWidth="1"/>
    <col min="14321" max="14321" width="53.85546875" customWidth="1"/>
    <col min="14322" max="14322" width="4.140625" customWidth="1"/>
    <col min="14323" max="14323" width="3.7109375" customWidth="1"/>
    <col min="14324" max="14325" width="4.7109375" customWidth="1"/>
    <col min="14326" max="14326" width="8.7109375" customWidth="1"/>
    <col min="14327" max="14329" width="16.7109375" customWidth="1"/>
    <col min="14330" max="14330" width="3.7109375" customWidth="1"/>
    <col min="14577" max="14577" width="53.85546875" customWidth="1"/>
    <col min="14578" max="14578" width="4.140625" customWidth="1"/>
    <col min="14579" max="14579" width="3.7109375" customWidth="1"/>
    <col min="14580" max="14581" width="4.7109375" customWidth="1"/>
    <col min="14582" max="14582" width="8.7109375" customWidth="1"/>
    <col min="14583" max="14585" width="16.7109375" customWidth="1"/>
    <col min="14586" max="14586" width="3.7109375" customWidth="1"/>
    <col min="14833" max="14833" width="53.85546875" customWidth="1"/>
    <col min="14834" max="14834" width="4.140625" customWidth="1"/>
    <col min="14835" max="14835" width="3.7109375" customWidth="1"/>
    <col min="14836" max="14837" width="4.7109375" customWidth="1"/>
    <col min="14838" max="14838" width="8.7109375" customWidth="1"/>
    <col min="14839" max="14841" width="16.7109375" customWidth="1"/>
    <col min="14842" max="14842" width="3.7109375" customWidth="1"/>
    <col min="15089" max="15089" width="53.85546875" customWidth="1"/>
    <col min="15090" max="15090" width="4.140625" customWidth="1"/>
    <col min="15091" max="15091" width="3.7109375" customWidth="1"/>
    <col min="15092" max="15093" width="4.7109375" customWidth="1"/>
    <col min="15094" max="15094" width="8.7109375" customWidth="1"/>
    <col min="15095" max="15097" width="16.7109375" customWidth="1"/>
    <col min="15098" max="15098" width="3.7109375" customWidth="1"/>
    <col min="15345" max="15345" width="53.85546875" customWidth="1"/>
    <col min="15346" max="15346" width="4.140625" customWidth="1"/>
    <col min="15347" max="15347" width="3.7109375" customWidth="1"/>
    <col min="15348" max="15349" width="4.7109375" customWidth="1"/>
    <col min="15350" max="15350" width="8.7109375" customWidth="1"/>
    <col min="15351" max="15353" width="16.7109375" customWidth="1"/>
    <col min="15354" max="15354" width="3.7109375" customWidth="1"/>
    <col min="15601" max="15601" width="53.85546875" customWidth="1"/>
    <col min="15602" max="15602" width="4.140625" customWidth="1"/>
    <col min="15603" max="15603" width="3.7109375" customWidth="1"/>
    <col min="15604" max="15605" width="4.7109375" customWidth="1"/>
    <col min="15606" max="15606" width="8.7109375" customWidth="1"/>
    <col min="15607" max="15609" width="16.7109375" customWidth="1"/>
    <col min="15610" max="15610" width="3.7109375" customWidth="1"/>
    <col min="15857" max="15857" width="53.85546875" customWidth="1"/>
    <col min="15858" max="15858" width="4.140625" customWidth="1"/>
    <col min="15859" max="15859" width="3.7109375" customWidth="1"/>
    <col min="15860" max="15861" width="4.7109375" customWidth="1"/>
    <col min="15862" max="15862" width="8.7109375" customWidth="1"/>
    <col min="15863" max="15865" width="16.7109375" customWidth="1"/>
    <col min="15866" max="15866" width="3.7109375" customWidth="1"/>
    <col min="16113" max="16113" width="53.85546875" customWidth="1"/>
    <col min="16114" max="16114" width="4.140625" customWidth="1"/>
    <col min="16115" max="16115" width="3.7109375" customWidth="1"/>
    <col min="16116" max="16117" width="4.7109375" customWidth="1"/>
    <col min="16118" max="16118" width="8.7109375" customWidth="1"/>
    <col min="16119" max="16121" width="16.7109375" customWidth="1"/>
    <col min="16122" max="16122" width="3.7109375" customWidth="1"/>
  </cols>
  <sheetData>
    <row r="1" spans="1:34" ht="15.75" x14ac:dyDescent="0.25">
      <c r="A1" s="396" t="s">
        <v>68</v>
      </c>
      <c r="B1" s="397"/>
      <c r="C1" s="397"/>
      <c r="D1" s="397"/>
      <c r="E1" s="397"/>
      <c r="F1" s="397"/>
      <c r="G1" s="397"/>
      <c r="H1" s="397"/>
      <c r="I1" s="397"/>
      <c r="J1" s="397"/>
      <c r="K1" s="397"/>
      <c r="L1" s="397"/>
      <c r="M1" s="397"/>
      <c r="N1" s="397"/>
      <c r="O1" s="397"/>
      <c r="P1" s="397"/>
      <c r="Q1" s="397"/>
      <c r="R1" s="397"/>
      <c r="S1" s="397"/>
      <c r="T1" s="397"/>
      <c r="U1" s="2"/>
    </row>
    <row r="2" spans="1:34" ht="15.75" x14ac:dyDescent="0.25">
      <c r="A2" s="18"/>
      <c r="B2" s="19"/>
      <c r="C2" s="19"/>
      <c r="D2" s="19"/>
      <c r="E2" s="19"/>
      <c r="F2" s="19"/>
      <c r="G2" s="19"/>
      <c r="H2" s="19"/>
      <c r="I2" s="19"/>
      <c r="J2" s="19"/>
      <c r="K2" s="19"/>
      <c r="L2" s="19"/>
      <c r="M2" s="19"/>
      <c r="N2" s="19"/>
      <c r="O2" s="19"/>
      <c r="P2" s="19"/>
      <c r="Q2" s="19"/>
      <c r="R2" s="27"/>
      <c r="S2" s="27"/>
      <c r="T2" s="94"/>
      <c r="U2" s="2"/>
    </row>
    <row r="3" spans="1:34" ht="15.75" x14ac:dyDescent="0.25">
      <c r="A3" s="394" t="s">
        <v>67</v>
      </c>
      <c r="B3" s="395"/>
      <c r="C3" s="395"/>
      <c r="D3" s="395"/>
      <c r="E3" s="395"/>
      <c r="F3" s="395"/>
      <c r="G3" s="395"/>
      <c r="H3" s="395"/>
      <c r="I3" s="395"/>
      <c r="J3" s="395"/>
      <c r="K3" s="395"/>
      <c r="L3" s="395"/>
      <c r="M3" s="395"/>
      <c r="N3" s="395"/>
      <c r="O3" s="395"/>
      <c r="P3" s="395"/>
      <c r="Q3" s="395"/>
      <c r="R3" s="395"/>
      <c r="S3" s="395"/>
      <c r="T3" s="395"/>
      <c r="U3" s="2"/>
    </row>
    <row r="4" spans="1:34" x14ac:dyDescent="0.2">
      <c r="A4" s="15"/>
      <c r="B4" s="16"/>
      <c r="C4" s="17"/>
      <c r="D4" s="17"/>
      <c r="E4" s="17"/>
      <c r="F4" s="17"/>
      <c r="G4" s="17"/>
      <c r="H4" s="17"/>
      <c r="I4" s="17"/>
      <c r="J4" s="17"/>
      <c r="K4" s="17"/>
      <c r="L4" s="17"/>
      <c r="M4" s="17"/>
      <c r="N4" s="17"/>
      <c r="O4" s="17"/>
      <c r="P4" s="17"/>
      <c r="Q4" s="17"/>
      <c r="R4" s="17"/>
      <c r="S4" s="17"/>
      <c r="T4" s="17"/>
      <c r="U4" s="2"/>
    </row>
    <row r="5" spans="1:34" ht="13.5" thickBot="1" x14ac:dyDescent="0.25">
      <c r="A5" s="20"/>
      <c r="B5" s="20"/>
      <c r="C5" s="21"/>
      <c r="D5" s="21"/>
      <c r="E5" s="21"/>
      <c r="F5" s="21"/>
      <c r="G5" s="21"/>
      <c r="H5" s="21"/>
      <c r="I5" s="21"/>
      <c r="J5" s="21"/>
      <c r="K5" s="21"/>
      <c r="L5" s="21"/>
      <c r="M5" s="21"/>
      <c r="N5" s="21"/>
      <c r="O5" s="21"/>
      <c r="P5" s="21"/>
      <c r="Q5" s="21"/>
      <c r="R5" s="21"/>
      <c r="S5" s="21"/>
      <c r="T5" s="21"/>
    </row>
    <row r="6" spans="1:34" ht="24" customHeight="1" x14ac:dyDescent="0.2">
      <c r="A6" s="22" t="s">
        <v>20</v>
      </c>
      <c r="B6" s="406"/>
      <c r="C6" s="425" t="s">
        <v>83</v>
      </c>
      <c r="D6" s="425"/>
      <c r="E6" s="425"/>
      <c r="F6" s="425"/>
      <c r="G6" s="425"/>
      <c r="H6" s="425"/>
      <c r="I6" s="413"/>
      <c r="J6" s="410"/>
      <c r="K6" s="409" t="s">
        <v>82</v>
      </c>
      <c r="L6" s="409"/>
      <c r="M6" s="409"/>
      <c r="N6" s="409"/>
      <c r="O6" s="409"/>
      <c r="P6" s="409"/>
      <c r="Q6" s="409"/>
      <c r="R6" s="29"/>
      <c r="S6" s="29"/>
      <c r="T6" s="399"/>
    </row>
    <row r="7" spans="1:34" ht="15" customHeight="1" x14ac:dyDescent="0.2">
      <c r="A7" s="404" t="s">
        <v>22</v>
      </c>
      <c r="B7" s="407"/>
      <c r="C7" s="381"/>
      <c r="D7" s="381"/>
      <c r="E7" s="381"/>
      <c r="F7" s="381"/>
      <c r="G7" s="381"/>
      <c r="H7" s="381"/>
      <c r="I7" s="414"/>
      <c r="J7" s="411"/>
      <c r="K7" s="359" t="s">
        <v>96</v>
      </c>
      <c r="L7" s="359"/>
      <c r="M7" s="359"/>
      <c r="N7" s="359"/>
      <c r="O7" s="359"/>
      <c r="P7" s="359"/>
      <c r="Q7" s="359"/>
      <c r="R7" s="359"/>
      <c r="S7" s="359"/>
      <c r="T7" s="400"/>
    </row>
    <row r="8" spans="1:34" ht="15" customHeight="1" x14ac:dyDescent="0.2">
      <c r="A8" s="404"/>
      <c r="B8" s="407"/>
      <c r="C8" s="358" t="s">
        <v>21</v>
      </c>
      <c r="D8" s="358"/>
      <c r="E8" s="358"/>
      <c r="F8" s="358" t="s">
        <v>232</v>
      </c>
      <c r="G8" s="358"/>
      <c r="H8" s="358"/>
      <c r="I8" s="414"/>
      <c r="J8" s="411"/>
      <c r="K8" s="359"/>
      <c r="L8" s="359"/>
      <c r="M8" s="359"/>
      <c r="N8" s="359"/>
      <c r="O8" s="359"/>
      <c r="P8" s="359"/>
      <c r="Q8" s="359"/>
      <c r="R8" s="359"/>
      <c r="S8" s="359"/>
      <c r="T8" s="400"/>
    </row>
    <row r="9" spans="1:34" ht="15" customHeight="1" x14ac:dyDescent="0.2">
      <c r="A9" s="404"/>
      <c r="B9" s="407"/>
      <c r="C9" s="398" t="s">
        <v>34</v>
      </c>
      <c r="D9" s="398"/>
      <c r="E9" s="398"/>
      <c r="F9" s="398" t="s">
        <v>273</v>
      </c>
      <c r="G9" s="398"/>
      <c r="H9" s="398"/>
      <c r="I9" s="414"/>
      <c r="J9" s="411"/>
      <c r="K9" s="359" t="s">
        <v>424</v>
      </c>
      <c r="L9" s="359"/>
      <c r="M9" s="359"/>
      <c r="N9" s="359"/>
      <c r="O9" s="359"/>
      <c r="P9" s="359"/>
      <c r="Q9" s="359"/>
      <c r="R9" s="359"/>
      <c r="S9" s="359"/>
      <c r="T9" s="400"/>
      <c r="W9" s="2"/>
      <c r="X9" s="2"/>
      <c r="Y9" s="2"/>
      <c r="Z9" s="2"/>
      <c r="AA9" s="2"/>
      <c r="AB9" s="2"/>
      <c r="AC9" s="2"/>
      <c r="AD9" s="2"/>
      <c r="AE9" s="2"/>
      <c r="AF9" s="2"/>
      <c r="AG9" s="2"/>
      <c r="AH9" s="2"/>
    </row>
    <row r="10" spans="1:34" ht="12.75" customHeight="1" x14ac:dyDescent="0.2">
      <c r="A10" s="404"/>
      <c r="B10" s="407"/>
      <c r="C10" s="398" t="s">
        <v>35</v>
      </c>
      <c r="D10" s="398"/>
      <c r="E10" s="398"/>
      <c r="F10" s="398" t="s">
        <v>39</v>
      </c>
      <c r="G10" s="398"/>
      <c r="H10" s="398"/>
      <c r="I10" s="414"/>
      <c r="J10" s="411"/>
      <c r="K10" s="359"/>
      <c r="L10" s="359"/>
      <c r="M10" s="359"/>
      <c r="N10" s="359"/>
      <c r="O10" s="359"/>
      <c r="P10" s="359"/>
      <c r="Q10" s="359"/>
      <c r="R10" s="359"/>
      <c r="S10" s="359"/>
      <c r="T10" s="400"/>
      <c r="W10" s="363"/>
      <c r="X10" s="363"/>
      <c r="Y10" s="363"/>
      <c r="Z10" s="382"/>
      <c r="AA10" s="363"/>
      <c r="AB10" s="363"/>
      <c r="AC10" s="363"/>
      <c r="AD10" s="363"/>
      <c r="AE10" s="363"/>
      <c r="AF10" s="363"/>
      <c r="AG10" s="363"/>
      <c r="AH10" s="363"/>
    </row>
    <row r="11" spans="1:34" ht="15" customHeight="1" x14ac:dyDescent="0.2">
      <c r="A11" s="404"/>
      <c r="B11" s="407"/>
      <c r="C11" s="398" t="s">
        <v>36</v>
      </c>
      <c r="D11" s="398"/>
      <c r="E11" s="398"/>
      <c r="F11" s="398" t="s">
        <v>40</v>
      </c>
      <c r="G11" s="398"/>
      <c r="H11" s="398"/>
      <c r="I11" s="414"/>
      <c r="J11" s="411"/>
      <c r="K11" s="359"/>
      <c r="L11" s="359"/>
      <c r="M11" s="359"/>
      <c r="N11" s="359"/>
      <c r="O11" s="359"/>
      <c r="P11" s="359"/>
      <c r="Q11" s="359"/>
      <c r="R11" s="359"/>
      <c r="S11" s="359"/>
      <c r="T11" s="400"/>
      <c r="W11" s="363"/>
      <c r="X11" s="363"/>
      <c r="Y11" s="363"/>
      <c r="Z11" s="382"/>
      <c r="AA11" s="363"/>
      <c r="AB11" s="363"/>
      <c r="AC11" s="363"/>
      <c r="AD11" s="363"/>
      <c r="AE11" s="363"/>
      <c r="AF11" s="363"/>
      <c r="AG11" s="363"/>
      <c r="AH11" s="363"/>
    </row>
    <row r="12" spans="1:34" ht="12.75" customHeight="1" x14ac:dyDescent="0.2">
      <c r="A12" s="404"/>
      <c r="B12" s="407"/>
      <c r="C12" s="398" t="s">
        <v>37</v>
      </c>
      <c r="D12" s="398"/>
      <c r="E12" s="398"/>
      <c r="F12" s="398" t="s">
        <v>41</v>
      </c>
      <c r="G12" s="398"/>
      <c r="H12" s="398"/>
      <c r="I12" s="414"/>
      <c r="J12" s="411"/>
      <c r="K12" s="359" t="s">
        <v>97</v>
      </c>
      <c r="L12" s="359"/>
      <c r="M12" s="359"/>
      <c r="N12" s="359"/>
      <c r="O12" s="359"/>
      <c r="P12" s="359"/>
      <c r="Q12" s="359"/>
      <c r="R12" s="359"/>
      <c r="S12" s="359"/>
      <c r="T12" s="400"/>
    </row>
    <row r="13" spans="1:34" ht="12.75" customHeight="1" x14ac:dyDescent="0.2">
      <c r="A13" s="404"/>
      <c r="B13" s="407"/>
      <c r="C13" s="398" t="s">
        <v>234</v>
      </c>
      <c r="D13" s="398"/>
      <c r="E13" s="398"/>
      <c r="F13" s="398" t="s">
        <v>233</v>
      </c>
      <c r="G13" s="398"/>
      <c r="H13" s="398"/>
      <c r="I13" s="414"/>
      <c r="J13" s="411"/>
      <c r="K13" s="359"/>
      <c r="L13" s="359"/>
      <c r="M13" s="359"/>
      <c r="N13" s="359"/>
      <c r="O13" s="359"/>
      <c r="P13" s="359"/>
      <c r="Q13" s="359"/>
      <c r="R13" s="359"/>
      <c r="S13" s="359"/>
      <c r="T13" s="400"/>
    </row>
    <row r="14" spans="1:34" ht="15" customHeight="1" x14ac:dyDescent="0.2">
      <c r="A14" s="404"/>
      <c r="B14" s="407"/>
      <c r="C14" s="398" t="s">
        <v>38</v>
      </c>
      <c r="D14" s="398"/>
      <c r="E14" s="398"/>
      <c r="F14" s="398" t="s">
        <v>482</v>
      </c>
      <c r="G14" s="398"/>
      <c r="H14" s="398"/>
      <c r="I14" s="414"/>
      <c r="J14" s="411"/>
      <c r="K14" s="359" t="s">
        <v>98</v>
      </c>
      <c r="L14" s="359"/>
      <c r="M14" s="359"/>
      <c r="N14" s="359"/>
      <c r="O14" s="359"/>
      <c r="P14" s="359"/>
      <c r="Q14" s="359"/>
      <c r="R14" s="359"/>
      <c r="S14" s="359"/>
      <c r="T14" s="400"/>
    </row>
    <row r="15" spans="1:34" ht="17.25" customHeight="1" x14ac:dyDescent="0.2">
      <c r="A15" s="404"/>
      <c r="B15" s="407"/>
      <c r="C15" s="95"/>
      <c r="D15" s="124" t="s">
        <v>148</v>
      </c>
      <c r="E15" s="95"/>
      <c r="F15" s="95"/>
      <c r="G15" s="95"/>
      <c r="H15" s="95"/>
      <c r="I15" s="414"/>
      <c r="J15" s="411"/>
      <c r="K15" s="93"/>
      <c r="L15" s="93"/>
      <c r="M15" s="93"/>
      <c r="N15" s="93"/>
      <c r="O15" s="93"/>
      <c r="P15" s="93"/>
      <c r="Q15" s="93"/>
      <c r="R15" s="93"/>
      <c r="S15" s="93"/>
      <c r="T15" s="400"/>
    </row>
    <row r="16" spans="1:34" ht="12.75" customHeight="1" x14ac:dyDescent="0.2">
      <c r="A16" s="404"/>
      <c r="B16" s="407"/>
      <c r="C16" s="398"/>
      <c r="D16" s="398"/>
      <c r="E16" s="398"/>
      <c r="F16" s="375"/>
      <c r="G16" s="375"/>
      <c r="H16" s="375"/>
      <c r="I16" s="414"/>
      <c r="J16" s="411"/>
      <c r="K16" s="359" t="s">
        <v>99</v>
      </c>
      <c r="L16" s="359"/>
      <c r="M16" s="359"/>
      <c r="N16" s="359"/>
      <c r="O16" s="359"/>
      <c r="P16" s="359"/>
      <c r="Q16" s="359"/>
      <c r="R16" s="359"/>
      <c r="S16" s="359"/>
      <c r="T16" s="400"/>
    </row>
    <row r="17" spans="1:21" ht="12.75" customHeight="1" x14ac:dyDescent="0.2">
      <c r="A17" s="404"/>
      <c r="B17" s="407"/>
      <c r="C17" s="398" t="s">
        <v>84</v>
      </c>
      <c r="D17" s="398"/>
      <c r="E17" s="398"/>
      <c r="F17" s="398"/>
      <c r="G17" s="398"/>
      <c r="H17" s="398"/>
      <c r="I17" s="414"/>
      <c r="J17" s="411"/>
      <c r="K17" s="359"/>
      <c r="L17" s="359"/>
      <c r="M17" s="359"/>
      <c r="N17" s="359"/>
      <c r="O17" s="359"/>
      <c r="P17" s="359"/>
      <c r="Q17" s="359"/>
      <c r="R17" s="359"/>
      <c r="S17" s="359"/>
      <c r="T17" s="400"/>
    </row>
    <row r="18" spans="1:21" ht="12.75" customHeight="1" x14ac:dyDescent="0.2">
      <c r="A18" s="404"/>
      <c r="B18" s="407"/>
      <c r="C18" s="398"/>
      <c r="D18" s="398"/>
      <c r="E18" s="398"/>
      <c r="F18" s="398"/>
      <c r="G18" s="398"/>
      <c r="H18" s="398"/>
      <c r="I18" s="414"/>
      <c r="J18" s="411"/>
      <c r="K18" s="359"/>
      <c r="L18" s="359"/>
      <c r="M18" s="359"/>
      <c r="N18" s="359"/>
      <c r="O18" s="359"/>
      <c r="P18" s="359"/>
      <c r="Q18" s="359"/>
      <c r="R18" s="359"/>
      <c r="S18" s="359"/>
      <c r="T18" s="400"/>
    </row>
    <row r="19" spans="1:21" ht="13.5" thickBot="1" x14ac:dyDescent="0.25">
      <c r="A19" s="405"/>
      <c r="B19" s="408"/>
      <c r="C19" s="402"/>
      <c r="D19" s="402"/>
      <c r="E19" s="402"/>
      <c r="F19" s="402"/>
      <c r="G19" s="402"/>
      <c r="H19" s="402"/>
      <c r="I19" s="415"/>
      <c r="J19" s="412"/>
      <c r="K19" s="403"/>
      <c r="L19" s="403"/>
      <c r="M19" s="403"/>
      <c r="N19" s="403"/>
      <c r="O19" s="403"/>
      <c r="P19" s="403"/>
      <c r="Q19" s="403"/>
      <c r="R19" s="28"/>
      <c r="S19" s="28"/>
      <c r="T19" s="401"/>
    </row>
    <row r="20" spans="1:21" ht="24" customHeight="1" x14ac:dyDescent="0.2">
      <c r="A20" s="23" t="s">
        <v>23</v>
      </c>
      <c r="B20" s="416"/>
      <c r="C20" s="425" t="s">
        <v>50</v>
      </c>
      <c r="D20" s="425"/>
      <c r="E20" s="425"/>
      <c r="F20" s="425"/>
      <c r="G20" s="425"/>
      <c r="H20" s="425"/>
      <c r="I20" s="419"/>
      <c r="J20" s="410"/>
      <c r="K20" s="49"/>
      <c r="L20" s="49"/>
      <c r="M20" s="49"/>
      <c r="N20" s="49"/>
      <c r="O20" s="49"/>
      <c r="P20" s="49"/>
      <c r="Q20" s="49"/>
      <c r="R20" s="49"/>
      <c r="S20" s="49"/>
      <c r="T20" s="383"/>
    </row>
    <row r="21" spans="1:21" ht="12.75" customHeight="1" x14ac:dyDescent="0.2">
      <c r="A21" s="404" t="s">
        <v>24</v>
      </c>
      <c r="B21" s="417"/>
      <c r="C21" s="390"/>
      <c r="D21" s="390"/>
      <c r="E21" s="390"/>
      <c r="F21" s="390"/>
      <c r="G21" s="390"/>
      <c r="H21" s="390"/>
      <c r="I21" s="420"/>
      <c r="J21" s="411"/>
      <c r="K21" s="386" t="s">
        <v>208</v>
      </c>
      <c r="L21" s="386"/>
      <c r="M21" s="386"/>
      <c r="N21" s="386"/>
      <c r="O21" s="386"/>
      <c r="P21" s="386"/>
      <c r="Q21" s="386"/>
      <c r="R21" s="386"/>
      <c r="S21" s="386"/>
      <c r="T21" s="384"/>
      <c r="U21" s="3"/>
    </row>
    <row r="22" spans="1:21" ht="12.75" customHeight="1" x14ac:dyDescent="0.2">
      <c r="A22" s="404"/>
      <c r="B22" s="417"/>
      <c r="C22" s="380" t="s">
        <v>100</v>
      </c>
      <c r="D22" s="380"/>
      <c r="E22" s="380"/>
      <c r="F22" s="380"/>
      <c r="G22" s="380"/>
      <c r="H22" s="380"/>
      <c r="I22" s="420"/>
      <c r="J22" s="411"/>
      <c r="K22" s="391" t="s">
        <v>25</v>
      </c>
      <c r="L22" s="31" t="s">
        <v>209</v>
      </c>
      <c r="M22" s="32" t="s">
        <v>149</v>
      </c>
      <c r="N22" s="32">
        <v>5</v>
      </c>
      <c r="O22" s="33">
        <v>5</v>
      </c>
      <c r="P22" s="34">
        <v>10</v>
      </c>
      <c r="Q22" s="34">
        <v>15</v>
      </c>
      <c r="R22" s="34">
        <v>20</v>
      </c>
      <c r="S22" s="34">
        <v>25</v>
      </c>
      <c r="T22" s="384"/>
      <c r="U22" s="2"/>
    </row>
    <row r="23" spans="1:21" x14ac:dyDescent="0.2">
      <c r="A23" s="404"/>
      <c r="B23" s="417"/>
      <c r="C23" s="380" t="s">
        <v>222</v>
      </c>
      <c r="D23" s="380"/>
      <c r="E23" s="380"/>
      <c r="F23" s="380"/>
      <c r="G23" s="380"/>
      <c r="H23" s="380"/>
      <c r="I23" s="420"/>
      <c r="J23" s="411"/>
      <c r="K23" s="392"/>
      <c r="L23" s="35" t="s">
        <v>210</v>
      </c>
      <c r="M23" s="32" t="s">
        <v>211</v>
      </c>
      <c r="N23" s="32">
        <v>4</v>
      </c>
      <c r="O23" s="33">
        <v>4</v>
      </c>
      <c r="P23" s="33">
        <v>8</v>
      </c>
      <c r="Q23" s="34">
        <v>12</v>
      </c>
      <c r="R23" s="34">
        <v>16</v>
      </c>
      <c r="S23" s="34">
        <v>20</v>
      </c>
      <c r="T23" s="384"/>
      <c r="U23" s="2"/>
    </row>
    <row r="24" spans="1:21" x14ac:dyDescent="0.2">
      <c r="A24" s="404"/>
      <c r="B24" s="417"/>
      <c r="C24" s="380" t="s">
        <v>223</v>
      </c>
      <c r="D24" s="380"/>
      <c r="E24" s="380"/>
      <c r="F24" s="380"/>
      <c r="G24" s="380"/>
      <c r="H24" s="380"/>
      <c r="I24" s="420"/>
      <c r="J24" s="411"/>
      <c r="K24" s="392"/>
      <c r="L24" s="35" t="s">
        <v>212</v>
      </c>
      <c r="M24" s="32" t="s">
        <v>105</v>
      </c>
      <c r="N24" s="32">
        <v>3</v>
      </c>
      <c r="O24" s="36">
        <v>3</v>
      </c>
      <c r="P24" s="33">
        <v>6</v>
      </c>
      <c r="Q24" s="33">
        <v>9</v>
      </c>
      <c r="R24" s="34">
        <v>12</v>
      </c>
      <c r="S24" s="34">
        <v>15</v>
      </c>
      <c r="T24" s="384"/>
      <c r="U24" s="2"/>
    </row>
    <row r="25" spans="1:21" x14ac:dyDescent="0.2">
      <c r="A25" s="404"/>
      <c r="B25" s="417"/>
      <c r="C25" s="380" t="s">
        <v>226</v>
      </c>
      <c r="D25" s="380"/>
      <c r="E25" s="380"/>
      <c r="F25" s="380"/>
      <c r="G25" s="380"/>
      <c r="H25" s="380"/>
      <c r="I25" s="420"/>
      <c r="J25" s="411"/>
      <c r="K25" s="392"/>
      <c r="L25" s="35" t="s">
        <v>213</v>
      </c>
      <c r="M25" s="32" t="s">
        <v>214</v>
      </c>
      <c r="N25" s="32">
        <v>2</v>
      </c>
      <c r="O25" s="36">
        <v>2</v>
      </c>
      <c r="P25" s="33">
        <v>4</v>
      </c>
      <c r="Q25" s="33">
        <v>6</v>
      </c>
      <c r="R25" s="33">
        <v>8</v>
      </c>
      <c r="S25" s="34">
        <v>10</v>
      </c>
      <c r="T25" s="384"/>
      <c r="U25" s="2"/>
    </row>
    <row r="26" spans="1:21" x14ac:dyDescent="0.2">
      <c r="A26" s="404"/>
      <c r="B26" s="417"/>
      <c r="C26" s="380" t="s">
        <v>227</v>
      </c>
      <c r="D26" s="380"/>
      <c r="E26" s="380"/>
      <c r="F26" s="380"/>
      <c r="G26" s="380"/>
      <c r="H26" s="380"/>
      <c r="I26" s="420"/>
      <c r="J26" s="411"/>
      <c r="K26" s="393"/>
      <c r="L26" s="35" t="s">
        <v>215</v>
      </c>
      <c r="M26" s="32" t="s">
        <v>128</v>
      </c>
      <c r="N26" s="32">
        <v>1</v>
      </c>
      <c r="O26" s="37">
        <v>1</v>
      </c>
      <c r="P26" s="37">
        <v>2</v>
      </c>
      <c r="Q26" s="37">
        <v>3</v>
      </c>
      <c r="R26" s="38">
        <v>4</v>
      </c>
      <c r="S26" s="33">
        <v>5</v>
      </c>
      <c r="T26" s="384"/>
      <c r="U26" s="2"/>
    </row>
    <row r="27" spans="1:21" ht="12.75" customHeight="1" x14ac:dyDescent="0.2">
      <c r="A27" s="404"/>
      <c r="B27" s="417"/>
      <c r="C27" s="380" t="s">
        <v>224</v>
      </c>
      <c r="D27" s="380"/>
      <c r="E27" s="380"/>
      <c r="F27" s="380"/>
      <c r="G27" s="380"/>
      <c r="H27" s="380"/>
      <c r="I27" s="420"/>
      <c r="J27" s="411"/>
      <c r="K27" s="39"/>
      <c r="L27" s="39"/>
      <c r="M27" s="39"/>
      <c r="N27" s="39"/>
      <c r="O27" s="32">
        <v>1</v>
      </c>
      <c r="P27" s="32">
        <v>2</v>
      </c>
      <c r="Q27" s="32">
        <v>3</v>
      </c>
      <c r="R27" s="40">
        <v>4</v>
      </c>
      <c r="S27" s="32">
        <v>5</v>
      </c>
      <c r="T27" s="384"/>
    </row>
    <row r="28" spans="1:21" ht="12.75" customHeight="1" x14ac:dyDescent="0.2">
      <c r="A28" s="404"/>
      <c r="B28" s="417"/>
      <c r="C28" s="2"/>
      <c r="D28" s="2"/>
      <c r="E28" s="2"/>
      <c r="F28" s="2"/>
      <c r="G28" s="2"/>
      <c r="H28" s="2"/>
      <c r="I28" s="420"/>
      <c r="J28" s="411"/>
      <c r="K28" s="41"/>
      <c r="L28" s="41"/>
      <c r="M28" s="42"/>
      <c r="N28" s="42"/>
      <c r="O28" s="32" t="s">
        <v>142</v>
      </c>
      <c r="P28" s="32" t="s">
        <v>216</v>
      </c>
      <c r="Q28" s="32" t="s">
        <v>141</v>
      </c>
      <c r="R28" s="32" t="s">
        <v>217</v>
      </c>
      <c r="S28" s="32" t="s">
        <v>140</v>
      </c>
      <c r="T28" s="384"/>
    </row>
    <row r="29" spans="1:21" ht="12.75" customHeight="1" x14ac:dyDescent="0.2">
      <c r="A29" s="404"/>
      <c r="B29" s="417"/>
      <c r="C29" s="390" t="s">
        <v>425</v>
      </c>
      <c r="D29" s="390"/>
      <c r="E29" s="390"/>
      <c r="F29" s="390"/>
      <c r="G29" s="390"/>
      <c r="H29" s="390"/>
      <c r="I29" s="420"/>
      <c r="J29" s="411"/>
      <c r="K29" s="41"/>
      <c r="L29" s="41"/>
      <c r="M29" s="42"/>
      <c r="N29" s="42"/>
      <c r="O29" s="43" t="s">
        <v>218</v>
      </c>
      <c r="P29" s="43" t="s">
        <v>219</v>
      </c>
      <c r="Q29" s="43" t="s">
        <v>88</v>
      </c>
      <c r="R29" s="43" t="s">
        <v>220</v>
      </c>
      <c r="S29" s="43" t="s">
        <v>221</v>
      </c>
      <c r="T29" s="384"/>
    </row>
    <row r="30" spans="1:21" ht="25.5" customHeight="1" x14ac:dyDescent="0.2">
      <c r="A30" s="404"/>
      <c r="B30" s="417"/>
      <c r="C30" s="380" t="s">
        <v>225</v>
      </c>
      <c r="D30" s="380"/>
      <c r="E30" s="380"/>
      <c r="F30" s="380"/>
      <c r="G30" s="380"/>
      <c r="H30" s="380"/>
      <c r="I30" s="420"/>
      <c r="J30" s="411"/>
      <c r="K30" s="44"/>
      <c r="L30" s="41"/>
      <c r="M30" s="45"/>
      <c r="N30" s="45"/>
      <c r="O30" s="387" t="s">
        <v>26</v>
      </c>
      <c r="P30" s="388"/>
      <c r="Q30" s="388"/>
      <c r="R30" s="388"/>
      <c r="S30" s="388"/>
      <c r="T30" s="384"/>
    </row>
    <row r="31" spans="1:21" ht="12.75" customHeight="1" x14ac:dyDescent="0.2">
      <c r="A31" s="404"/>
      <c r="B31" s="417"/>
      <c r="C31" s="380" t="s">
        <v>228</v>
      </c>
      <c r="D31" s="380"/>
      <c r="E31" s="380"/>
      <c r="F31" s="380"/>
      <c r="G31" s="380"/>
      <c r="H31" s="380"/>
      <c r="I31" s="420"/>
      <c r="J31" s="411"/>
      <c r="K31" s="50"/>
      <c r="L31" s="50"/>
      <c r="M31" s="50"/>
      <c r="N31" s="50"/>
      <c r="O31" s="50"/>
      <c r="P31" s="50"/>
      <c r="Q31" s="50"/>
      <c r="R31" s="50"/>
      <c r="S31" s="50"/>
      <c r="T31" s="384"/>
    </row>
    <row r="32" spans="1:21" ht="12.75" customHeight="1" x14ac:dyDescent="0.2">
      <c r="A32" s="404"/>
      <c r="B32" s="417"/>
      <c r="C32" s="380" t="s">
        <v>229</v>
      </c>
      <c r="D32" s="380"/>
      <c r="E32" s="380"/>
      <c r="F32" s="380"/>
      <c r="G32" s="380"/>
      <c r="H32" s="380"/>
      <c r="I32" s="420"/>
      <c r="J32" s="411"/>
      <c r="K32" s="389" t="s">
        <v>43</v>
      </c>
      <c r="L32" s="389"/>
      <c r="M32" s="389"/>
      <c r="N32" s="389"/>
      <c r="O32" s="389"/>
      <c r="P32" s="389"/>
      <c r="Q32" s="389"/>
      <c r="R32" s="389"/>
      <c r="S32" s="389"/>
      <c r="T32" s="384"/>
    </row>
    <row r="33" spans="1:20" ht="12.75" customHeight="1" x14ac:dyDescent="0.2">
      <c r="A33" s="404"/>
      <c r="B33" s="417"/>
      <c r="C33" s="380" t="s">
        <v>230</v>
      </c>
      <c r="D33" s="380"/>
      <c r="E33" s="380"/>
      <c r="F33" s="380"/>
      <c r="G33" s="380"/>
      <c r="H33" s="380"/>
      <c r="I33" s="420"/>
      <c r="J33" s="411"/>
      <c r="K33" s="50"/>
      <c r="L33" s="50"/>
      <c r="M33" s="50"/>
      <c r="N33" s="50"/>
      <c r="O33" s="50"/>
      <c r="P33" s="50"/>
      <c r="Q33" s="50"/>
      <c r="R33" s="50"/>
      <c r="S33" s="50"/>
      <c r="T33" s="384"/>
    </row>
    <row r="34" spans="1:20" ht="12.75" customHeight="1" x14ac:dyDescent="0.2">
      <c r="A34" s="404"/>
      <c r="B34" s="417"/>
      <c r="C34" s="380" t="s">
        <v>231</v>
      </c>
      <c r="D34" s="380"/>
      <c r="E34" s="380"/>
      <c r="F34" s="380"/>
      <c r="G34" s="380"/>
      <c r="H34" s="380"/>
      <c r="I34" s="420"/>
      <c r="J34" s="411"/>
      <c r="K34" s="390" t="s">
        <v>427</v>
      </c>
      <c r="L34" s="390"/>
      <c r="M34" s="390"/>
      <c r="N34" s="390"/>
      <c r="O34" s="390"/>
      <c r="P34" s="390"/>
      <c r="Q34" s="390"/>
      <c r="R34" s="390"/>
      <c r="S34" s="390"/>
      <c r="T34" s="384"/>
    </row>
    <row r="35" spans="1:20" ht="12.75" customHeight="1" x14ac:dyDescent="0.2">
      <c r="A35" s="404"/>
      <c r="B35" s="417"/>
      <c r="C35" s="78"/>
      <c r="D35" s="78"/>
      <c r="E35" s="78"/>
      <c r="F35" s="78"/>
      <c r="G35" s="78"/>
      <c r="H35" s="78"/>
      <c r="I35" s="420"/>
      <c r="J35" s="411"/>
      <c r="K35" s="390"/>
      <c r="L35" s="390"/>
      <c r="M35" s="390"/>
      <c r="N35" s="390"/>
      <c r="O35" s="390"/>
      <c r="P35" s="390"/>
      <c r="Q35" s="390"/>
      <c r="R35" s="390"/>
      <c r="S35" s="390"/>
      <c r="T35" s="384"/>
    </row>
    <row r="36" spans="1:20" ht="30" customHeight="1" x14ac:dyDescent="0.2">
      <c r="A36" s="404"/>
      <c r="B36" s="417"/>
      <c r="C36" s="358" t="s">
        <v>426</v>
      </c>
      <c r="D36" s="358"/>
      <c r="E36" s="358"/>
      <c r="F36" s="358"/>
      <c r="G36" s="358"/>
      <c r="H36" s="358"/>
      <c r="I36" s="420"/>
      <c r="J36" s="411"/>
      <c r="K36" s="390"/>
      <c r="L36" s="390"/>
      <c r="M36" s="390"/>
      <c r="N36" s="390"/>
      <c r="O36" s="390"/>
      <c r="P36" s="390"/>
      <c r="Q36" s="390"/>
      <c r="R36" s="390"/>
      <c r="S36" s="390"/>
      <c r="T36" s="384"/>
    </row>
    <row r="37" spans="1:20" ht="13.5" thickBot="1" x14ac:dyDescent="0.25">
      <c r="A37" s="405"/>
      <c r="B37" s="418"/>
      <c r="C37" s="424"/>
      <c r="D37" s="424"/>
      <c r="E37" s="424"/>
      <c r="F37" s="424"/>
      <c r="G37" s="424"/>
      <c r="H37" s="424"/>
      <c r="I37" s="421"/>
      <c r="J37" s="412"/>
      <c r="K37" s="376"/>
      <c r="L37" s="376"/>
      <c r="M37" s="376"/>
      <c r="N37" s="376"/>
      <c r="O37" s="376"/>
      <c r="P37" s="376"/>
      <c r="Q37" s="376"/>
      <c r="R37" s="30"/>
      <c r="S37" s="30"/>
      <c r="T37" s="385"/>
    </row>
    <row r="38" spans="1:20" ht="24" customHeight="1" x14ac:dyDescent="0.2">
      <c r="A38" s="23" t="s">
        <v>27</v>
      </c>
      <c r="B38" s="416"/>
      <c r="I38" s="419"/>
      <c r="J38" s="429"/>
      <c r="K38" s="48"/>
      <c r="L38" s="48"/>
      <c r="M38" s="48"/>
      <c r="N38" s="48"/>
      <c r="O38" s="48"/>
      <c r="P38" s="48"/>
      <c r="Q38" s="48"/>
      <c r="R38" s="46"/>
      <c r="S38" s="46"/>
      <c r="T38" s="365"/>
    </row>
    <row r="39" spans="1:20" ht="21" customHeight="1" x14ac:dyDescent="0.2">
      <c r="A39" s="422" t="s">
        <v>47</v>
      </c>
      <c r="B39" s="417"/>
      <c r="C39" s="381" t="s">
        <v>483</v>
      </c>
      <c r="D39" s="381"/>
      <c r="E39" s="381"/>
      <c r="F39" s="381"/>
      <c r="G39" s="381"/>
      <c r="H39" s="381"/>
      <c r="I39" s="420"/>
      <c r="J39" s="430"/>
      <c r="K39" s="80"/>
      <c r="L39" s="377"/>
      <c r="M39" s="377"/>
      <c r="N39" s="377"/>
      <c r="O39" s="377"/>
      <c r="P39" s="377"/>
      <c r="Q39" s="377"/>
      <c r="R39" s="377"/>
      <c r="S39" s="377"/>
      <c r="T39" s="365"/>
    </row>
    <row r="40" spans="1:20" ht="15.75" customHeight="1" x14ac:dyDescent="0.2">
      <c r="A40" s="422"/>
      <c r="B40" s="417"/>
      <c r="C40" s="381"/>
      <c r="D40" s="381"/>
      <c r="E40" s="381"/>
      <c r="F40" s="381"/>
      <c r="G40" s="381"/>
      <c r="H40" s="381"/>
      <c r="I40" s="420"/>
      <c r="J40" s="430"/>
      <c r="K40" s="81"/>
      <c r="L40" s="378"/>
      <c r="M40" s="82"/>
      <c r="N40" s="83"/>
      <c r="O40" s="84"/>
      <c r="P40" s="84"/>
      <c r="Q40" s="84"/>
      <c r="R40" s="84"/>
      <c r="S40" s="84"/>
      <c r="T40" s="365"/>
    </row>
    <row r="41" spans="1:20" ht="12.75" customHeight="1" x14ac:dyDescent="0.2">
      <c r="A41" s="422"/>
      <c r="B41" s="417"/>
      <c r="I41" s="420"/>
      <c r="J41" s="430"/>
      <c r="K41" s="81"/>
      <c r="L41" s="378"/>
      <c r="M41" s="85"/>
      <c r="N41" s="83"/>
      <c r="O41" s="84"/>
      <c r="P41" s="84"/>
      <c r="Q41" s="84"/>
      <c r="R41" s="84"/>
      <c r="S41" s="84"/>
      <c r="T41" s="365"/>
    </row>
    <row r="42" spans="1:20" x14ac:dyDescent="0.2">
      <c r="A42" s="422"/>
      <c r="B42" s="417"/>
      <c r="C42" s="359" t="s">
        <v>101</v>
      </c>
      <c r="D42" s="359"/>
      <c r="E42" s="359"/>
      <c r="F42" s="359"/>
      <c r="G42" s="359"/>
      <c r="H42" s="359"/>
      <c r="I42" s="420"/>
      <c r="J42" s="430"/>
      <c r="K42" s="81"/>
      <c r="L42" s="378"/>
      <c r="M42" s="85"/>
      <c r="N42" s="83"/>
      <c r="O42" s="84"/>
      <c r="P42" s="84"/>
      <c r="Q42" s="84"/>
      <c r="R42" s="84"/>
      <c r="S42" s="84"/>
      <c r="T42" s="365"/>
    </row>
    <row r="43" spans="1:20" x14ac:dyDescent="0.2">
      <c r="A43" s="422"/>
      <c r="B43" s="417"/>
      <c r="C43" s="359"/>
      <c r="D43" s="359"/>
      <c r="E43" s="359"/>
      <c r="F43" s="359"/>
      <c r="G43" s="359"/>
      <c r="H43" s="359"/>
      <c r="I43" s="420"/>
      <c r="J43" s="430"/>
      <c r="K43" s="81"/>
      <c r="L43" s="378"/>
      <c r="M43" s="85"/>
      <c r="N43" s="83"/>
      <c r="O43" s="84"/>
      <c r="P43" s="84"/>
      <c r="Q43" s="84"/>
      <c r="R43" s="84"/>
      <c r="S43" s="84"/>
      <c r="T43" s="365"/>
    </row>
    <row r="44" spans="1:20" ht="12.75" customHeight="1" x14ac:dyDescent="0.2">
      <c r="A44" s="422"/>
      <c r="B44" s="417"/>
      <c r="C44" s="359"/>
      <c r="D44" s="359"/>
      <c r="E44" s="359"/>
      <c r="F44" s="359"/>
      <c r="G44" s="359"/>
      <c r="H44" s="359"/>
      <c r="I44" s="420"/>
      <c r="J44" s="430"/>
      <c r="K44" s="81"/>
      <c r="L44" s="378"/>
      <c r="M44" s="85"/>
      <c r="N44" s="83"/>
      <c r="O44" s="84"/>
      <c r="P44" s="84"/>
      <c r="Q44" s="84"/>
      <c r="R44" s="84"/>
      <c r="S44" s="84"/>
      <c r="T44" s="365"/>
    </row>
    <row r="45" spans="1:20" ht="12.75" customHeight="1" x14ac:dyDescent="0.2">
      <c r="A45" s="422"/>
      <c r="B45" s="417"/>
      <c r="C45" s="359"/>
      <c r="D45" s="359"/>
      <c r="E45" s="359"/>
      <c r="F45" s="359"/>
      <c r="G45" s="359"/>
      <c r="H45" s="359"/>
      <c r="I45" s="420"/>
      <c r="J45" s="430"/>
      <c r="K45" s="81"/>
      <c r="L45" s="378"/>
      <c r="M45" s="85"/>
      <c r="N45" s="83"/>
      <c r="O45" s="84"/>
      <c r="P45" s="84"/>
      <c r="Q45" s="84"/>
      <c r="R45" s="84"/>
      <c r="S45" s="84"/>
      <c r="T45" s="365"/>
    </row>
    <row r="46" spans="1:20" ht="12.75" customHeight="1" x14ac:dyDescent="0.2">
      <c r="A46" s="422"/>
      <c r="B46" s="417"/>
      <c r="C46" s="21"/>
      <c r="D46" s="25"/>
      <c r="E46" s="25"/>
      <c r="F46" s="25"/>
      <c r="G46" s="25"/>
      <c r="H46" s="25"/>
      <c r="I46" s="420"/>
      <c r="J46" s="430"/>
      <c r="K46" s="81"/>
      <c r="L46" s="378"/>
      <c r="M46" s="85"/>
      <c r="N46" s="83"/>
      <c r="O46" s="84"/>
      <c r="P46" s="84"/>
      <c r="Q46" s="84"/>
      <c r="R46" s="84"/>
      <c r="S46" s="84"/>
      <c r="T46" s="365"/>
    </row>
    <row r="47" spans="1:20" ht="12.75" customHeight="1" x14ac:dyDescent="0.2">
      <c r="A47" s="422"/>
      <c r="B47" s="417"/>
      <c r="C47" s="381" t="s">
        <v>428</v>
      </c>
      <c r="D47" s="381"/>
      <c r="E47" s="381"/>
      <c r="F47" s="381"/>
      <c r="G47" s="381"/>
      <c r="H47" s="381"/>
      <c r="I47" s="420"/>
      <c r="J47" s="430"/>
      <c r="K47" s="81"/>
      <c r="L47" s="378"/>
      <c r="M47" s="85"/>
      <c r="N47" s="83"/>
      <c r="O47" s="84"/>
      <c r="P47" s="84"/>
      <c r="Q47" s="84"/>
      <c r="R47" s="84"/>
      <c r="S47" s="84"/>
      <c r="T47" s="365"/>
    </row>
    <row r="48" spans="1:20" ht="12.75" customHeight="1" x14ac:dyDescent="0.2">
      <c r="A48" s="422"/>
      <c r="B48" s="417"/>
      <c r="C48" s="381"/>
      <c r="D48" s="381"/>
      <c r="E48" s="381"/>
      <c r="F48" s="381"/>
      <c r="G48" s="381"/>
      <c r="H48" s="381"/>
      <c r="I48" s="420"/>
      <c r="J48" s="430"/>
      <c r="K48" s="81"/>
      <c r="L48" s="378"/>
      <c r="M48" s="85"/>
      <c r="N48" s="83"/>
      <c r="O48" s="84"/>
      <c r="P48" s="84"/>
      <c r="Q48" s="84"/>
      <c r="R48" s="84"/>
      <c r="S48" s="84"/>
      <c r="T48" s="365"/>
    </row>
    <row r="49" spans="1:20" ht="12.75" customHeight="1" x14ac:dyDescent="0.2">
      <c r="A49" s="422"/>
      <c r="B49" s="417"/>
      <c r="C49" s="381"/>
      <c r="D49" s="381"/>
      <c r="E49" s="381"/>
      <c r="F49" s="381"/>
      <c r="G49" s="381"/>
      <c r="H49" s="381"/>
      <c r="I49" s="420"/>
      <c r="J49" s="430"/>
      <c r="K49" s="81"/>
      <c r="L49" s="378"/>
      <c r="M49" s="85"/>
      <c r="N49" s="83"/>
      <c r="O49" s="84"/>
      <c r="P49" s="84"/>
      <c r="Q49" s="84"/>
      <c r="R49" s="84"/>
      <c r="S49" s="84"/>
      <c r="T49" s="365"/>
    </row>
    <row r="50" spans="1:20" ht="12.75" customHeight="1" x14ac:dyDescent="0.2">
      <c r="A50" s="422"/>
      <c r="B50" s="417"/>
      <c r="C50" s="381"/>
      <c r="D50" s="381"/>
      <c r="E50" s="381"/>
      <c r="F50" s="381"/>
      <c r="G50" s="381"/>
      <c r="H50" s="381"/>
      <c r="I50" s="420"/>
      <c r="J50" s="430"/>
      <c r="K50" s="81"/>
      <c r="L50" s="378"/>
      <c r="M50" s="85"/>
      <c r="N50" s="83"/>
      <c r="O50" s="84"/>
      <c r="P50" s="84"/>
      <c r="Q50" s="84"/>
      <c r="R50" s="84"/>
      <c r="S50" s="84"/>
      <c r="T50" s="365"/>
    </row>
    <row r="51" spans="1:20" ht="12.75" customHeight="1" x14ac:dyDescent="0.2">
      <c r="A51" s="422"/>
      <c r="B51" s="417"/>
      <c r="C51" s="381"/>
      <c r="D51" s="381"/>
      <c r="E51" s="381"/>
      <c r="F51" s="381"/>
      <c r="G51" s="381"/>
      <c r="H51" s="381"/>
      <c r="I51" s="420"/>
      <c r="J51" s="430"/>
      <c r="K51" s="81"/>
      <c r="L51" s="378"/>
      <c r="M51" s="85"/>
      <c r="N51" s="83"/>
      <c r="O51" s="84"/>
      <c r="P51" s="84"/>
      <c r="Q51" s="84"/>
      <c r="R51" s="84"/>
      <c r="S51" s="84"/>
      <c r="T51" s="365"/>
    </row>
    <row r="52" spans="1:20" ht="12.75" customHeight="1" x14ac:dyDescent="0.2">
      <c r="A52" s="422"/>
      <c r="B52" s="417"/>
      <c r="C52" s="381"/>
      <c r="D52" s="381"/>
      <c r="E52" s="381"/>
      <c r="F52" s="381"/>
      <c r="G52" s="381"/>
      <c r="H52" s="381"/>
      <c r="I52" s="420"/>
      <c r="J52" s="430"/>
      <c r="K52" s="81"/>
      <c r="L52" s="378"/>
      <c r="M52" s="85"/>
      <c r="N52" s="83"/>
      <c r="O52" s="84"/>
      <c r="P52" s="84"/>
      <c r="Q52" s="84"/>
      <c r="R52" s="84"/>
      <c r="S52" s="84"/>
      <c r="T52" s="365"/>
    </row>
    <row r="53" spans="1:20" ht="12.75" customHeight="1" x14ac:dyDescent="0.2">
      <c r="A53" s="422"/>
      <c r="B53" s="417"/>
      <c r="C53" s="381"/>
      <c r="D53" s="381"/>
      <c r="E53" s="381"/>
      <c r="F53" s="381"/>
      <c r="G53" s="381"/>
      <c r="H53" s="381"/>
      <c r="I53" s="420"/>
      <c r="J53" s="430"/>
      <c r="K53" s="81"/>
      <c r="L53" s="378"/>
      <c r="M53" s="85"/>
      <c r="N53" s="83"/>
      <c r="O53" s="84"/>
      <c r="P53" s="84"/>
      <c r="Q53" s="84"/>
      <c r="R53" s="84"/>
      <c r="S53" s="84"/>
      <c r="T53" s="365"/>
    </row>
    <row r="54" spans="1:20" ht="12.75" customHeight="1" x14ac:dyDescent="0.2">
      <c r="A54" s="422"/>
      <c r="B54" s="417"/>
      <c r="C54" s="381"/>
      <c r="D54" s="381"/>
      <c r="E54" s="381"/>
      <c r="F54" s="381"/>
      <c r="G54" s="381"/>
      <c r="H54" s="381"/>
      <c r="I54" s="420"/>
      <c r="J54" s="430"/>
      <c r="K54" s="81"/>
      <c r="L54" s="378"/>
      <c r="M54" s="85"/>
      <c r="N54" s="83"/>
      <c r="O54" s="84"/>
      <c r="P54" s="84"/>
      <c r="Q54" s="84"/>
      <c r="R54" s="84"/>
      <c r="S54" s="84"/>
      <c r="T54" s="365"/>
    </row>
    <row r="55" spans="1:20" ht="12.75" customHeight="1" x14ac:dyDescent="0.2">
      <c r="A55" s="422"/>
      <c r="B55" s="417"/>
      <c r="C55" s="381"/>
      <c r="D55" s="381"/>
      <c r="E55" s="381"/>
      <c r="F55" s="381"/>
      <c r="G55" s="381"/>
      <c r="H55" s="381"/>
      <c r="I55" s="420"/>
      <c r="J55" s="430"/>
      <c r="K55" s="81"/>
      <c r="L55" s="378"/>
      <c r="M55" s="85"/>
      <c r="N55" s="83"/>
      <c r="O55" s="84"/>
      <c r="P55" s="84"/>
      <c r="Q55" s="84"/>
      <c r="R55" s="84"/>
      <c r="S55" s="84"/>
      <c r="T55" s="365"/>
    </row>
    <row r="56" spans="1:20" ht="12.75" customHeight="1" x14ac:dyDescent="0.2">
      <c r="A56" s="422"/>
      <c r="B56" s="417"/>
      <c r="C56" s="381"/>
      <c r="D56" s="381"/>
      <c r="E56" s="381"/>
      <c r="F56" s="381"/>
      <c r="G56" s="381"/>
      <c r="H56" s="381"/>
      <c r="I56" s="420"/>
      <c r="J56" s="430"/>
      <c r="K56" s="81"/>
      <c r="L56" s="378"/>
      <c r="M56" s="85"/>
      <c r="N56" s="83"/>
      <c r="O56" s="84"/>
      <c r="P56" s="84"/>
      <c r="Q56" s="84"/>
      <c r="R56" s="84"/>
      <c r="S56" s="84"/>
      <c r="T56" s="365"/>
    </row>
    <row r="57" spans="1:20" ht="12.75" customHeight="1" x14ac:dyDescent="0.2">
      <c r="A57" s="422"/>
      <c r="B57" s="417"/>
      <c r="C57" s="79"/>
      <c r="D57" s="79"/>
      <c r="E57" s="79"/>
      <c r="F57" s="79"/>
      <c r="G57" s="79"/>
      <c r="H57" s="79"/>
      <c r="I57" s="420"/>
      <c r="J57" s="430"/>
      <c r="K57" s="81"/>
      <c r="L57" s="378"/>
      <c r="M57" s="85"/>
      <c r="N57" s="83"/>
      <c r="O57" s="84"/>
      <c r="P57" s="84"/>
      <c r="Q57" s="84"/>
      <c r="R57" s="84"/>
      <c r="S57" s="84"/>
      <c r="T57" s="365"/>
    </row>
    <row r="58" spans="1:20" ht="12.75" customHeight="1" x14ac:dyDescent="0.2">
      <c r="A58" s="422"/>
      <c r="B58" s="417"/>
      <c r="C58" s="381" t="s">
        <v>429</v>
      </c>
      <c r="D58" s="381"/>
      <c r="E58" s="381"/>
      <c r="F58" s="381"/>
      <c r="G58" s="381"/>
      <c r="H58" s="381"/>
      <c r="I58" s="420"/>
      <c r="J58" s="430"/>
      <c r="K58" s="81"/>
      <c r="L58" s="378"/>
      <c r="M58" s="85"/>
      <c r="N58" s="83"/>
      <c r="O58" s="84"/>
      <c r="P58" s="84"/>
      <c r="Q58" s="84"/>
      <c r="R58" s="84"/>
      <c r="S58" s="84"/>
      <c r="T58" s="365"/>
    </row>
    <row r="59" spans="1:20" ht="12.75" customHeight="1" x14ac:dyDescent="0.2">
      <c r="A59" s="422"/>
      <c r="B59" s="417"/>
      <c r="C59" s="381"/>
      <c r="D59" s="381"/>
      <c r="E59" s="381"/>
      <c r="F59" s="381"/>
      <c r="G59" s="381"/>
      <c r="H59" s="381"/>
      <c r="I59" s="420"/>
      <c r="J59" s="430"/>
      <c r="K59" s="81"/>
      <c r="L59" s="378"/>
      <c r="M59" s="85"/>
      <c r="N59" s="83"/>
      <c r="O59" s="84"/>
      <c r="P59" s="84"/>
      <c r="Q59" s="84"/>
      <c r="R59" s="84"/>
      <c r="S59" s="84"/>
      <c r="T59" s="365"/>
    </row>
    <row r="60" spans="1:20" ht="12.75" customHeight="1" x14ac:dyDescent="0.2">
      <c r="A60" s="422"/>
      <c r="B60" s="417"/>
      <c r="C60" s="381"/>
      <c r="D60" s="381"/>
      <c r="E60" s="381"/>
      <c r="F60" s="381"/>
      <c r="G60" s="381"/>
      <c r="H60" s="381"/>
      <c r="I60" s="420"/>
      <c r="J60" s="430"/>
      <c r="K60" s="81"/>
      <c r="L60" s="378"/>
      <c r="M60" s="85"/>
      <c r="N60" s="83"/>
      <c r="O60" s="84"/>
      <c r="P60" s="84"/>
      <c r="Q60" s="84"/>
      <c r="R60" s="84"/>
      <c r="S60" s="84"/>
      <c r="T60" s="365"/>
    </row>
    <row r="61" spans="1:20" ht="12.75" customHeight="1" x14ac:dyDescent="0.2">
      <c r="A61" s="422"/>
      <c r="B61" s="417"/>
      <c r="C61" s="381"/>
      <c r="D61" s="381"/>
      <c r="E61" s="381"/>
      <c r="F61" s="381"/>
      <c r="G61" s="381"/>
      <c r="H61" s="381"/>
      <c r="I61" s="420"/>
      <c r="J61" s="430"/>
      <c r="K61" s="81"/>
      <c r="L61" s="378"/>
      <c r="M61" s="85"/>
      <c r="N61" s="83"/>
      <c r="O61" s="84"/>
      <c r="P61" s="84"/>
      <c r="Q61" s="84"/>
      <c r="R61" s="84"/>
      <c r="S61" s="84"/>
      <c r="T61" s="365"/>
    </row>
    <row r="62" spans="1:20" ht="12.75" customHeight="1" x14ac:dyDescent="0.2">
      <c r="A62" s="422"/>
      <c r="B62" s="417"/>
      <c r="C62" s="381"/>
      <c r="D62" s="381"/>
      <c r="E62" s="381"/>
      <c r="F62" s="381"/>
      <c r="G62" s="381"/>
      <c r="H62" s="381"/>
      <c r="I62" s="420"/>
      <c r="J62" s="430"/>
      <c r="K62" s="81"/>
      <c r="L62" s="378"/>
      <c r="M62" s="85"/>
      <c r="N62" s="83"/>
      <c r="O62" s="84"/>
      <c r="P62" s="84"/>
      <c r="Q62" s="84"/>
      <c r="R62" s="84"/>
      <c r="S62" s="84"/>
      <c r="T62" s="365"/>
    </row>
    <row r="63" spans="1:20" ht="12.75" customHeight="1" x14ac:dyDescent="0.2">
      <c r="A63" s="422"/>
      <c r="B63" s="417"/>
      <c r="C63" s="381"/>
      <c r="D63" s="381"/>
      <c r="E63" s="381"/>
      <c r="F63" s="381"/>
      <c r="G63" s="381"/>
      <c r="H63" s="381"/>
      <c r="I63" s="420"/>
      <c r="J63" s="430"/>
      <c r="K63" s="81"/>
      <c r="L63" s="378"/>
      <c r="M63" s="85"/>
      <c r="N63" s="83"/>
      <c r="O63" s="84"/>
      <c r="P63" s="84"/>
      <c r="Q63" s="84"/>
      <c r="R63" s="84"/>
      <c r="S63" s="84"/>
      <c r="T63" s="365"/>
    </row>
    <row r="64" spans="1:20" ht="12.75" customHeight="1" x14ac:dyDescent="0.2">
      <c r="A64" s="422"/>
      <c r="B64" s="417"/>
      <c r="C64" s="52"/>
      <c r="D64" s="52"/>
      <c r="E64" s="52"/>
      <c r="F64" s="52"/>
      <c r="G64" s="52"/>
      <c r="H64" s="52"/>
      <c r="I64" s="420"/>
      <c r="J64" s="430"/>
      <c r="K64" s="81"/>
      <c r="L64" s="378"/>
      <c r="M64" s="85"/>
      <c r="N64" s="83"/>
      <c r="O64" s="84"/>
      <c r="P64" s="84"/>
      <c r="Q64" s="84"/>
      <c r="R64" s="84"/>
      <c r="S64" s="84"/>
      <c r="T64" s="365"/>
    </row>
    <row r="65" spans="1:20" ht="12.75" customHeight="1" x14ac:dyDescent="0.2">
      <c r="A65" s="422"/>
      <c r="B65" s="417"/>
      <c r="C65" s="358" t="s">
        <v>81</v>
      </c>
      <c r="D65" s="398"/>
      <c r="E65" s="398"/>
      <c r="F65" s="398"/>
      <c r="G65" s="398"/>
      <c r="H65" s="398"/>
      <c r="I65" s="420"/>
      <c r="J65" s="430"/>
      <c r="K65" s="81"/>
      <c r="L65" s="378"/>
      <c r="M65" s="85"/>
      <c r="N65" s="83"/>
      <c r="O65" s="84"/>
      <c r="P65" s="84"/>
      <c r="Q65" s="84"/>
      <c r="R65" s="84"/>
      <c r="S65" s="84"/>
      <c r="T65" s="365"/>
    </row>
    <row r="66" spans="1:20" ht="12.75" customHeight="1" x14ac:dyDescent="0.2">
      <c r="A66" s="422"/>
      <c r="B66" s="417"/>
      <c r="C66" s="59" t="s">
        <v>385</v>
      </c>
      <c r="D66" s="359" t="s">
        <v>430</v>
      </c>
      <c r="E66" s="359"/>
      <c r="F66" s="359"/>
      <c r="G66" s="359"/>
      <c r="H66" s="359"/>
      <c r="I66" s="420"/>
      <c r="J66" s="430"/>
      <c r="K66" s="81"/>
      <c r="L66" s="378"/>
      <c r="M66" s="85"/>
      <c r="N66" s="83"/>
      <c r="O66" s="84"/>
      <c r="P66" s="84"/>
      <c r="Q66" s="84"/>
      <c r="R66" s="84"/>
      <c r="S66" s="84"/>
      <c r="T66" s="365"/>
    </row>
    <row r="67" spans="1:20" ht="31.5" customHeight="1" x14ac:dyDescent="0.2">
      <c r="A67" s="422"/>
      <c r="B67" s="417"/>
      <c r="C67" s="60" t="s">
        <v>324</v>
      </c>
      <c r="D67" s="436" t="s">
        <v>390</v>
      </c>
      <c r="E67" s="436"/>
      <c r="F67" s="436"/>
      <c r="G67" s="436"/>
      <c r="H67" s="436"/>
      <c r="I67" s="420"/>
      <c r="J67" s="430"/>
      <c r="K67" s="81"/>
      <c r="L67" s="82"/>
      <c r="M67" s="82"/>
      <c r="N67" s="86"/>
      <c r="O67" s="87"/>
      <c r="P67" s="87"/>
      <c r="Q67" s="87"/>
      <c r="R67" s="87"/>
      <c r="S67" s="87"/>
      <c r="T67" s="365"/>
    </row>
    <row r="68" spans="1:20" ht="45" customHeight="1" x14ac:dyDescent="0.2">
      <c r="A68" s="422"/>
      <c r="B68" s="417"/>
      <c r="C68" s="61" t="s">
        <v>386</v>
      </c>
      <c r="D68" s="436" t="s">
        <v>395</v>
      </c>
      <c r="E68" s="436"/>
      <c r="F68" s="436"/>
      <c r="G68" s="436"/>
      <c r="H68" s="436"/>
      <c r="I68" s="420"/>
      <c r="J68" s="430"/>
      <c r="K68" s="81"/>
      <c r="L68" s="82"/>
      <c r="N68" s="86"/>
      <c r="O68" s="88"/>
      <c r="P68" s="88"/>
      <c r="Q68" s="379"/>
      <c r="R68" s="379"/>
      <c r="S68" s="88"/>
      <c r="T68" s="365"/>
    </row>
    <row r="69" spans="1:20" ht="36.75" customHeight="1" x14ac:dyDescent="0.2">
      <c r="A69" s="422"/>
      <c r="B69" s="417"/>
      <c r="C69" s="61" t="s">
        <v>387</v>
      </c>
      <c r="D69" s="436" t="s">
        <v>391</v>
      </c>
      <c r="E69" s="436"/>
      <c r="F69" s="436"/>
      <c r="G69" s="436"/>
      <c r="H69" s="436"/>
      <c r="I69" s="420"/>
      <c r="J69" s="430"/>
      <c r="K69" s="81"/>
      <c r="L69" s="358" t="s">
        <v>392</v>
      </c>
      <c r="M69" s="358"/>
      <c r="N69" s="358"/>
      <c r="O69" s="358"/>
      <c r="P69" s="358"/>
      <c r="Q69" s="358"/>
      <c r="R69" s="358"/>
      <c r="S69" s="358"/>
      <c r="T69" s="365"/>
    </row>
    <row r="70" spans="1:20" ht="36" customHeight="1" x14ac:dyDescent="0.2">
      <c r="A70" s="422"/>
      <c r="B70" s="417"/>
      <c r="C70" s="61" t="s">
        <v>388</v>
      </c>
      <c r="D70" s="436" t="s">
        <v>389</v>
      </c>
      <c r="E70" s="436"/>
      <c r="F70" s="436"/>
      <c r="G70" s="436"/>
      <c r="H70" s="436"/>
      <c r="I70" s="420"/>
      <c r="J70" s="430"/>
      <c r="K70" s="81"/>
      <c r="L70" s="358" t="s">
        <v>484</v>
      </c>
      <c r="M70" s="358"/>
      <c r="N70" s="358"/>
      <c r="O70" s="358"/>
      <c r="P70" s="358"/>
      <c r="Q70" s="358"/>
      <c r="R70" s="358"/>
      <c r="S70" s="358"/>
      <c r="T70" s="365"/>
    </row>
    <row r="71" spans="1:20" ht="11.25" customHeight="1" thickBot="1" x14ac:dyDescent="0.25">
      <c r="A71" s="423"/>
      <c r="B71" s="417"/>
      <c r="C71" s="434"/>
      <c r="D71" s="434"/>
      <c r="E71" s="434"/>
      <c r="F71" s="434"/>
      <c r="G71" s="434"/>
      <c r="H71" s="434"/>
      <c r="I71" s="420"/>
      <c r="J71" s="430"/>
      <c r="K71" s="432"/>
      <c r="L71" s="432"/>
      <c r="M71" s="432"/>
      <c r="N71" s="432"/>
      <c r="O71" s="432"/>
      <c r="P71" s="432"/>
      <c r="Q71" s="432"/>
      <c r="R71" s="432"/>
      <c r="S71" s="432"/>
      <c r="T71" s="433"/>
    </row>
    <row r="72" spans="1:20" ht="32.25" customHeight="1" x14ac:dyDescent="0.2">
      <c r="A72" s="24" t="s">
        <v>28</v>
      </c>
      <c r="B72" s="416"/>
      <c r="C72" s="425" t="s">
        <v>431</v>
      </c>
      <c r="D72" s="425"/>
      <c r="E72" s="425"/>
      <c r="F72" s="425"/>
      <c r="G72" s="425"/>
      <c r="H72" s="425"/>
      <c r="I72" s="367"/>
      <c r="J72" s="429"/>
      <c r="K72" s="435"/>
      <c r="L72" s="435"/>
      <c r="M72" s="435"/>
      <c r="N72" s="435"/>
      <c r="O72" s="435"/>
      <c r="P72" s="435"/>
      <c r="Q72" s="435"/>
      <c r="R72" s="47"/>
      <c r="S72" s="47"/>
      <c r="T72" s="364"/>
    </row>
    <row r="73" spans="1:20" ht="25.5" customHeight="1" x14ac:dyDescent="0.2">
      <c r="A73" s="404" t="s">
        <v>30</v>
      </c>
      <c r="B73" s="417"/>
      <c r="C73" s="426" t="s">
        <v>485</v>
      </c>
      <c r="D73" s="426"/>
      <c r="E73" s="426"/>
      <c r="F73" s="426"/>
      <c r="G73" s="426"/>
      <c r="H73" s="426"/>
      <c r="I73" s="368"/>
      <c r="J73" s="430"/>
      <c r="K73" s="360" t="s">
        <v>51</v>
      </c>
      <c r="L73" s="360"/>
      <c r="M73" s="360" t="s">
        <v>48</v>
      </c>
      <c r="N73" s="360"/>
      <c r="O73" s="360"/>
      <c r="P73" s="360" t="s">
        <v>49</v>
      </c>
      <c r="Q73" s="360"/>
      <c r="R73" s="360"/>
      <c r="S73" s="360"/>
      <c r="T73" s="365"/>
    </row>
    <row r="74" spans="1:20" ht="24.95" customHeight="1" x14ac:dyDescent="0.2">
      <c r="A74" s="404"/>
      <c r="B74" s="417"/>
      <c r="C74" s="427" t="s">
        <v>432</v>
      </c>
      <c r="D74" s="381"/>
      <c r="E74" s="381"/>
      <c r="F74" s="381"/>
      <c r="G74" s="381"/>
      <c r="H74" s="381"/>
      <c r="I74" s="368"/>
      <c r="J74" s="430"/>
      <c r="K74" s="360"/>
      <c r="L74" s="360"/>
      <c r="M74" s="360"/>
      <c r="N74" s="360"/>
      <c r="O74" s="360"/>
      <c r="P74" s="360"/>
      <c r="Q74" s="360"/>
      <c r="R74" s="360"/>
      <c r="S74" s="360"/>
      <c r="T74" s="365"/>
    </row>
    <row r="75" spans="1:20" ht="23.25" customHeight="1" x14ac:dyDescent="0.2">
      <c r="A75" s="404"/>
      <c r="B75" s="417"/>
      <c r="C75" s="359" t="s">
        <v>102</v>
      </c>
      <c r="D75" s="359"/>
      <c r="E75" s="359"/>
      <c r="F75" s="359"/>
      <c r="G75" s="359"/>
      <c r="H75" s="359"/>
      <c r="I75" s="368"/>
      <c r="J75" s="430"/>
      <c r="K75" s="370" t="s">
        <v>393</v>
      </c>
      <c r="L75" s="370"/>
      <c r="M75" s="362" t="s">
        <v>44</v>
      </c>
      <c r="N75" s="362"/>
      <c r="O75" s="362"/>
      <c r="P75" s="361" t="s">
        <v>486</v>
      </c>
      <c r="Q75" s="361"/>
      <c r="R75" s="361"/>
      <c r="S75" s="361"/>
      <c r="T75" s="365"/>
    </row>
    <row r="76" spans="1:20" ht="24.95" customHeight="1" x14ac:dyDescent="0.2">
      <c r="A76" s="404"/>
      <c r="B76" s="417"/>
      <c r="C76" s="427" t="s">
        <v>433</v>
      </c>
      <c r="D76" s="381"/>
      <c r="E76" s="381"/>
      <c r="F76" s="381"/>
      <c r="G76" s="381"/>
      <c r="H76" s="381"/>
      <c r="I76" s="368"/>
      <c r="J76" s="430"/>
      <c r="K76" s="370"/>
      <c r="L76" s="370"/>
      <c r="M76" s="362"/>
      <c r="N76" s="362"/>
      <c r="O76" s="362"/>
      <c r="P76" s="361"/>
      <c r="Q76" s="361"/>
      <c r="R76" s="361"/>
      <c r="S76" s="361"/>
      <c r="T76" s="365"/>
    </row>
    <row r="77" spans="1:20" ht="24.95" customHeight="1" x14ac:dyDescent="0.2">
      <c r="A77" s="404"/>
      <c r="B77" s="417"/>
      <c r="C77" s="381"/>
      <c r="D77" s="381"/>
      <c r="E77" s="381"/>
      <c r="F77" s="381"/>
      <c r="G77" s="381"/>
      <c r="H77" s="381"/>
      <c r="I77" s="368"/>
      <c r="J77" s="430"/>
      <c r="K77" s="370"/>
      <c r="L77" s="370"/>
      <c r="M77" s="362"/>
      <c r="N77" s="362"/>
      <c r="O77" s="362"/>
      <c r="P77" s="361"/>
      <c r="Q77" s="361"/>
      <c r="R77" s="361"/>
      <c r="S77" s="361"/>
      <c r="T77" s="365"/>
    </row>
    <row r="78" spans="1:20" ht="24.95" customHeight="1" x14ac:dyDescent="0.2">
      <c r="A78" s="404"/>
      <c r="B78" s="417"/>
      <c r="C78" s="381"/>
      <c r="D78" s="381"/>
      <c r="E78" s="381"/>
      <c r="F78" s="381"/>
      <c r="G78" s="381"/>
      <c r="H78" s="381"/>
      <c r="I78" s="368"/>
      <c r="J78" s="430"/>
      <c r="K78" s="370"/>
      <c r="L78" s="370"/>
      <c r="M78" s="362"/>
      <c r="N78" s="362"/>
      <c r="O78" s="362"/>
      <c r="P78" s="361"/>
      <c r="Q78" s="361"/>
      <c r="R78" s="361"/>
      <c r="S78" s="361"/>
      <c r="T78" s="365"/>
    </row>
    <row r="79" spans="1:20" ht="24.95" customHeight="1" x14ac:dyDescent="0.2">
      <c r="A79" s="404"/>
      <c r="B79" s="417"/>
      <c r="C79" s="358" t="s">
        <v>29</v>
      </c>
      <c r="D79" s="358"/>
      <c r="E79" s="358"/>
      <c r="F79" s="358"/>
      <c r="G79" s="358"/>
      <c r="H79" s="358"/>
      <c r="I79" s="368"/>
      <c r="J79" s="430"/>
      <c r="K79" s="370"/>
      <c r="L79" s="370"/>
      <c r="M79" s="362"/>
      <c r="N79" s="362"/>
      <c r="O79" s="362"/>
      <c r="P79" s="361"/>
      <c r="Q79" s="361"/>
      <c r="R79" s="361"/>
      <c r="S79" s="361"/>
      <c r="T79" s="365"/>
    </row>
    <row r="80" spans="1:20" ht="23.1" customHeight="1" x14ac:dyDescent="0.2">
      <c r="A80" s="404"/>
      <c r="B80" s="417"/>
      <c r="C80" s="381" t="s">
        <v>103</v>
      </c>
      <c r="D80" s="381"/>
      <c r="E80" s="381"/>
      <c r="F80" s="381"/>
      <c r="G80" s="381"/>
      <c r="H80" s="381"/>
      <c r="I80" s="368"/>
      <c r="J80" s="430"/>
      <c r="K80" s="370"/>
      <c r="L80" s="370"/>
      <c r="M80" s="362"/>
      <c r="N80" s="362"/>
      <c r="O80" s="362"/>
      <c r="P80" s="361"/>
      <c r="Q80" s="361"/>
      <c r="R80" s="361"/>
      <c r="S80" s="361"/>
      <c r="T80" s="365"/>
    </row>
    <row r="81" spans="1:20" ht="23.1" customHeight="1" x14ac:dyDescent="0.2">
      <c r="A81" s="404"/>
      <c r="B81" s="417"/>
      <c r="C81" s="381"/>
      <c r="D81" s="381"/>
      <c r="E81" s="381"/>
      <c r="F81" s="381"/>
      <c r="G81" s="381"/>
      <c r="H81" s="381"/>
      <c r="I81" s="368"/>
      <c r="J81" s="430"/>
      <c r="K81" s="372" t="s">
        <v>396</v>
      </c>
      <c r="L81" s="372"/>
      <c r="M81" s="362" t="s">
        <v>45</v>
      </c>
      <c r="N81" s="362"/>
      <c r="O81" s="362"/>
      <c r="P81" s="361" t="s">
        <v>487</v>
      </c>
      <c r="Q81" s="361"/>
      <c r="R81" s="361"/>
      <c r="S81" s="361"/>
      <c r="T81" s="365"/>
    </row>
    <row r="82" spans="1:20" ht="23.1" customHeight="1" x14ac:dyDescent="0.2">
      <c r="A82" s="404"/>
      <c r="B82" s="417"/>
      <c r="C82" s="381"/>
      <c r="D82" s="381"/>
      <c r="E82" s="381"/>
      <c r="F82" s="381"/>
      <c r="G82" s="381"/>
      <c r="H82" s="381"/>
      <c r="I82" s="368"/>
      <c r="J82" s="430"/>
      <c r="K82" s="372"/>
      <c r="L82" s="372"/>
      <c r="M82" s="362"/>
      <c r="N82" s="362"/>
      <c r="O82" s="362"/>
      <c r="P82" s="361"/>
      <c r="Q82" s="361"/>
      <c r="R82" s="361"/>
      <c r="S82" s="361"/>
      <c r="T82" s="365"/>
    </row>
    <row r="83" spans="1:20" ht="23.1" customHeight="1" x14ac:dyDescent="0.2">
      <c r="A83" s="404"/>
      <c r="B83" s="417"/>
      <c r="C83" s="358" t="s">
        <v>104</v>
      </c>
      <c r="D83" s="358"/>
      <c r="E83" s="358"/>
      <c r="F83" s="358"/>
      <c r="G83" s="358"/>
      <c r="H83" s="358"/>
      <c r="I83" s="368"/>
      <c r="J83" s="430"/>
      <c r="K83" s="372"/>
      <c r="L83" s="372"/>
      <c r="M83" s="362"/>
      <c r="N83" s="362"/>
      <c r="O83" s="362"/>
      <c r="P83" s="361"/>
      <c r="Q83" s="361"/>
      <c r="R83" s="361"/>
      <c r="S83" s="361"/>
      <c r="T83" s="365"/>
    </row>
    <row r="84" spans="1:20" ht="23.1" customHeight="1" x14ac:dyDescent="0.2">
      <c r="A84" s="404"/>
      <c r="B84" s="417"/>
      <c r="C84" s="427" t="s">
        <v>86</v>
      </c>
      <c r="D84" s="359"/>
      <c r="E84" s="359"/>
      <c r="F84" s="359"/>
      <c r="G84" s="359"/>
      <c r="H84" s="359"/>
      <c r="I84" s="368"/>
      <c r="J84" s="430"/>
      <c r="K84" s="372"/>
      <c r="L84" s="372"/>
      <c r="M84" s="362"/>
      <c r="N84" s="362"/>
      <c r="O84" s="362"/>
      <c r="P84" s="361"/>
      <c r="Q84" s="361"/>
      <c r="R84" s="361"/>
      <c r="S84" s="361"/>
      <c r="T84" s="365"/>
    </row>
    <row r="85" spans="1:20" ht="23.1" customHeight="1" x14ac:dyDescent="0.2">
      <c r="A85" s="404"/>
      <c r="B85" s="417"/>
      <c r="C85" s="359"/>
      <c r="D85" s="359"/>
      <c r="E85" s="359"/>
      <c r="F85" s="359"/>
      <c r="G85" s="359"/>
      <c r="H85" s="359"/>
      <c r="I85" s="368"/>
      <c r="J85" s="430"/>
      <c r="K85" s="372"/>
      <c r="L85" s="372"/>
      <c r="M85" s="362"/>
      <c r="N85" s="362"/>
      <c r="O85" s="362"/>
      <c r="P85" s="361"/>
      <c r="Q85" s="361"/>
      <c r="R85" s="361"/>
      <c r="S85" s="361"/>
      <c r="T85" s="365"/>
    </row>
    <row r="86" spans="1:20" ht="23.1" customHeight="1" x14ac:dyDescent="0.2">
      <c r="A86" s="404"/>
      <c r="B86" s="417"/>
      <c r="C86" s="358" t="s">
        <v>80</v>
      </c>
      <c r="D86" s="358"/>
      <c r="E86" s="358"/>
      <c r="F86" s="358"/>
      <c r="G86" s="358"/>
      <c r="H86" s="358"/>
      <c r="I86" s="368"/>
      <c r="J86" s="430"/>
      <c r="K86" s="372"/>
      <c r="L86" s="372"/>
      <c r="M86" s="362"/>
      <c r="N86" s="362"/>
      <c r="O86" s="362"/>
      <c r="P86" s="361"/>
      <c r="Q86" s="361"/>
      <c r="R86" s="361"/>
      <c r="S86" s="361"/>
      <c r="T86" s="365"/>
    </row>
    <row r="87" spans="1:20" ht="23.1" customHeight="1" x14ac:dyDescent="0.2">
      <c r="A87" s="404"/>
      <c r="B87" s="417"/>
      <c r="C87" s="398" t="s">
        <v>79</v>
      </c>
      <c r="D87" s="398"/>
      <c r="E87" s="398"/>
      <c r="F87" s="398"/>
      <c r="G87" s="398"/>
      <c r="H87" s="398"/>
      <c r="I87" s="368"/>
      <c r="J87" s="430"/>
      <c r="K87" s="371" t="s">
        <v>394</v>
      </c>
      <c r="L87" s="371"/>
      <c r="M87" s="374" t="s">
        <v>46</v>
      </c>
      <c r="N87" s="374"/>
      <c r="O87" s="374"/>
      <c r="P87" s="373" t="s">
        <v>74</v>
      </c>
      <c r="Q87" s="373"/>
      <c r="R87" s="373"/>
      <c r="S87" s="373"/>
      <c r="T87" s="365"/>
    </row>
    <row r="88" spans="1:20" ht="23.1" customHeight="1" x14ac:dyDescent="0.2">
      <c r="A88" s="404"/>
      <c r="B88" s="417"/>
      <c r="C88" s="398"/>
      <c r="D88" s="398"/>
      <c r="E88" s="398"/>
      <c r="F88" s="398"/>
      <c r="G88" s="398"/>
      <c r="H88" s="398"/>
      <c r="I88" s="368"/>
      <c r="J88" s="430"/>
      <c r="K88" s="371"/>
      <c r="L88" s="371"/>
      <c r="M88" s="374"/>
      <c r="N88" s="374"/>
      <c r="O88" s="374"/>
      <c r="P88" s="373"/>
      <c r="Q88" s="373"/>
      <c r="R88" s="373"/>
      <c r="S88" s="373"/>
      <c r="T88" s="365"/>
    </row>
    <row r="89" spans="1:20" ht="23.1" customHeight="1" x14ac:dyDescent="0.2">
      <c r="A89" s="404"/>
      <c r="B89" s="417"/>
      <c r="C89" s="358" t="s">
        <v>62</v>
      </c>
      <c r="D89" s="358"/>
      <c r="E89" s="358"/>
      <c r="F89" s="358"/>
      <c r="G89" s="358"/>
      <c r="H89" s="358"/>
      <c r="I89" s="368"/>
      <c r="J89" s="430"/>
      <c r="K89" s="371"/>
      <c r="L89" s="371"/>
      <c r="M89" s="374"/>
      <c r="N89" s="374"/>
      <c r="O89" s="374"/>
      <c r="P89" s="373"/>
      <c r="Q89" s="373"/>
      <c r="R89" s="373"/>
      <c r="S89" s="373"/>
      <c r="T89" s="365"/>
    </row>
    <row r="90" spans="1:20" ht="23.1" customHeight="1" x14ac:dyDescent="0.2">
      <c r="A90" s="404"/>
      <c r="B90" s="417"/>
      <c r="C90" s="398" t="s">
        <v>414</v>
      </c>
      <c r="D90" s="398"/>
      <c r="E90" s="398"/>
      <c r="F90" s="398"/>
      <c r="G90" s="398"/>
      <c r="H90" s="398"/>
      <c r="I90" s="368"/>
      <c r="J90" s="430"/>
      <c r="K90" s="371"/>
      <c r="L90" s="371"/>
      <c r="M90" s="374"/>
      <c r="N90" s="374"/>
      <c r="O90" s="374"/>
      <c r="P90" s="373"/>
      <c r="Q90" s="373"/>
      <c r="R90" s="373"/>
      <c r="S90" s="373"/>
      <c r="T90" s="365"/>
    </row>
    <row r="91" spans="1:20" ht="23.1" customHeight="1" x14ac:dyDescent="0.2">
      <c r="A91" s="404"/>
      <c r="B91" s="417"/>
      <c r="C91" s="398"/>
      <c r="D91" s="398"/>
      <c r="E91" s="398"/>
      <c r="F91" s="398"/>
      <c r="G91" s="398"/>
      <c r="H91" s="398"/>
      <c r="I91" s="368"/>
      <c r="J91" s="430"/>
      <c r="K91" s="371"/>
      <c r="L91" s="371"/>
      <c r="M91" s="374"/>
      <c r="N91" s="374"/>
      <c r="O91" s="374"/>
      <c r="P91" s="373"/>
      <c r="Q91" s="373"/>
      <c r="R91" s="373"/>
      <c r="S91" s="373"/>
      <c r="T91" s="365"/>
    </row>
    <row r="92" spans="1:20" ht="22.5" customHeight="1" x14ac:dyDescent="0.2">
      <c r="A92" s="404"/>
      <c r="B92" s="417"/>
      <c r="C92" s="398"/>
      <c r="D92" s="398"/>
      <c r="E92" s="398"/>
      <c r="F92" s="398"/>
      <c r="G92" s="398"/>
      <c r="H92" s="398"/>
      <c r="I92" s="368"/>
      <c r="J92" s="430"/>
      <c r="K92" s="371"/>
      <c r="L92" s="371"/>
      <c r="M92" s="374"/>
      <c r="N92" s="374"/>
      <c r="O92" s="374"/>
      <c r="P92" s="373"/>
      <c r="Q92" s="373"/>
      <c r="R92" s="373"/>
      <c r="S92" s="373"/>
      <c r="T92" s="365"/>
    </row>
    <row r="93" spans="1:20" ht="18" customHeight="1" thickBot="1" x14ac:dyDescent="0.25">
      <c r="A93" s="405"/>
      <c r="B93" s="418"/>
      <c r="C93" s="424"/>
      <c r="D93" s="424"/>
      <c r="E93" s="424"/>
      <c r="F93" s="424"/>
      <c r="G93" s="424"/>
      <c r="H93" s="424"/>
      <c r="I93" s="369"/>
      <c r="J93" s="431"/>
      <c r="K93" s="376"/>
      <c r="L93" s="376"/>
      <c r="M93" s="376"/>
      <c r="N93" s="376"/>
      <c r="O93" s="376"/>
      <c r="P93" s="376"/>
      <c r="Q93" s="376"/>
      <c r="R93" s="30"/>
      <c r="S93" s="30"/>
      <c r="T93" s="366"/>
    </row>
    <row r="97" spans="1:12" ht="12.75" customHeight="1" x14ac:dyDescent="0.2"/>
    <row r="98" spans="1:12" x14ac:dyDescent="0.2">
      <c r="F98" s="5"/>
    </row>
    <row r="99" spans="1:12" x14ac:dyDescent="0.2">
      <c r="F99" s="5"/>
    </row>
    <row r="100" spans="1:12" x14ac:dyDescent="0.2">
      <c r="F100" s="5"/>
    </row>
    <row r="101" spans="1:12" ht="12.75" customHeight="1" x14ac:dyDescent="0.2">
      <c r="F101" s="5"/>
    </row>
    <row r="103" spans="1:12" ht="12.75" customHeight="1" x14ac:dyDescent="0.2">
      <c r="B103" s="4"/>
      <c r="C103" s="4"/>
      <c r="D103" s="4"/>
      <c r="E103" s="4"/>
      <c r="F103" s="4"/>
    </row>
    <row r="104" spans="1:12" x14ac:dyDescent="0.2">
      <c r="A104" s="4"/>
      <c r="B104" s="4"/>
      <c r="C104" s="4"/>
      <c r="D104" s="4"/>
      <c r="E104" s="4"/>
      <c r="F104" s="4"/>
      <c r="I104" s="7"/>
      <c r="J104" s="428"/>
      <c r="K104" s="428"/>
      <c r="L104" s="428"/>
    </row>
    <row r="105" spans="1:12" ht="22.5" customHeight="1" x14ac:dyDescent="0.2">
      <c r="A105" s="4"/>
      <c r="B105" s="4"/>
      <c r="C105" s="4"/>
      <c r="D105" s="4"/>
      <c r="E105" s="4"/>
      <c r="F105" s="4"/>
      <c r="I105" s="8"/>
      <c r="J105" s="428"/>
      <c r="K105" s="428"/>
      <c r="L105" s="428"/>
    </row>
    <row r="106" spans="1:12" x14ac:dyDescent="0.2">
      <c r="A106" s="4"/>
      <c r="B106" s="4"/>
      <c r="C106" s="4"/>
      <c r="D106" s="4"/>
      <c r="E106" s="4"/>
      <c r="F106" s="4"/>
      <c r="I106" s="9"/>
      <c r="J106" s="10"/>
      <c r="K106" s="6"/>
      <c r="L106" s="6"/>
    </row>
    <row r="107" spans="1:12" x14ac:dyDescent="0.2">
      <c r="A107" s="4"/>
      <c r="B107" s="4"/>
      <c r="C107" s="4"/>
      <c r="D107" s="4"/>
      <c r="E107" s="4"/>
      <c r="F107" s="4"/>
    </row>
    <row r="116" spans="5:5" x14ac:dyDescent="0.2">
      <c r="E116" s="12"/>
    </row>
  </sheetData>
  <sheetProtection algorithmName="SHA-512" hashValue="S2J0wuJQv+QJmLJeSNfS71DfTn8Dgiu2csl2MXC+bYa3gqntnVPfINIfXRA+VTxRpU7Y+9KNoPmSL/iZSdpxSw==" saltValue="egym2eHNs0JED3afk/xBUw==" spinCount="100000" sheet="1" objects="1" scenarios="1"/>
  <mergeCells count="128">
    <mergeCell ref="K7:S8"/>
    <mergeCell ref="K9:S11"/>
    <mergeCell ref="K12:S13"/>
    <mergeCell ref="K14:S14"/>
    <mergeCell ref="K16:S18"/>
    <mergeCell ref="C6:H7"/>
    <mergeCell ref="C16:E16"/>
    <mergeCell ref="F14:H14"/>
    <mergeCell ref="C20:H20"/>
    <mergeCell ref="J104:L105"/>
    <mergeCell ref="J72:J93"/>
    <mergeCell ref="B38:B71"/>
    <mergeCell ref="I38:I71"/>
    <mergeCell ref="J38:J71"/>
    <mergeCell ref="K71:T71"/>
    <mergeCell ref="T38:T70"/>
    <mergeCell ref="C65:H65"/>
    <mergeCell ref="C71:H71"/>
    <mergeCell ref="B72:B93"/>
    <mergeCell ref="C83:H83"/>
    <mergeCell ref="C89:H89"/>
    <mergeCell ref="C79:H79"/>
    <mergeCell ref="C90:H92"/>
    <mergeCell ref="C93:H93"/>
    <mergeCell ref="K93:Q93"/>
    <mergeCell ref="K72:Q72"/>
    <mergeCell ref="C86:H86"/>
    <mergeCell ref="C76:H78"/>
    <mergeCell ref="C80:H82"/>
    <mergeCell ref="D70:H70"/>
    <mergeCell ref="D69:H69"/>
    <mergeCell ref="D67:H67"/>
    <mergeCell ref="D68:H68"/>
    <mergeCell ref="A73:A93"/>
    <mergeCell ref="A21:A37"/>
    <mergeCell ref="C23:H23"/>
    <mergeCell ref="C25:H25"/>
    <mergeCell ref="C27:H27"/>
    <mergeCell ref="B20:B37"/>
    <mergeCell ref="I20:I37"/>
    <mergeCell ref="J20:J37"/>
    <mergeCell ref="A39:A71"/>
    <mergeCell ref="C21:H21"/>
    <mergeCell ref="C29:H29"/>
    <mergeCell ref="C31:H31"/>
    <mergeCell ref="C22:H22"/>
    <mergeCell ref="C87:H88"/>
    <mergeCell ref="C37:H37"/>
    <mergeCell ref="C39:H40"/>
    <mergeCell ref="C42:H45"/>
    <mergeCell ref="C72:H72"/>
    <mergeCell ref="C73:H73"/>
    <mergeCell ref="C74:H74"/>
    <mergeCell ref="C75:H75"/>
    <mergeCell ref="C84:H85"/>
    <mergeCell ref="C33:H33"/>
    <mergeCell ref="C58:H63"/>
    <mergeCell ref="A3:T3"/>
    <mergeCell ref="A1:T1"/>
    <mergeCell ref="C9:E9"/>
    <mergeCell ref="C10:E10"/>
    <mergeCell ref="T6:T19"/>
    <mergeCell ref="C19:H19"/>
    <mergeCell ref="K19:Q19"/>
    <mergeCell ref="C12:E12"/>
    <mergeCell ref="A7:A19"/>
    <mergeCell ref="B6:B19"/>
    <mergeCell ref="K6:Q6"/>
    <mergeCell ref="F13:H13"/>
    <mergeCell ref="C13:E13"/>
    <mergeCell ref="J6:J19"/>
    <mergeCell ref="I6:I19"/>
    <mergeCell ref="C11:E11"/>
    <mergeCell ref="C14:E14"/>
    <mergeCell ref="F12:H12"/>
    <mergeCell ref="C8:E8"/>
    <mergeCell ref="F8:H8"/>
    <mergeCell ref="F9:H9"/>
    <mergeCell ref="F10:H10"/>
    <mergeCell ref="F11:H11"/>
    <mergeCell ref="C17:H18"/>
    <mergeCell ref="AG10:AG11"/>
    <mergeCell ref="AH10:AH11"/>
    <mergeCell ref="C30:H30"/>
    <mergeCell ref="C36:H36"/>
    <mergeCell ref="C47:H56"/>
    <mergeCell ref="W10:W11"/>
    <mergeCell ref="X10:X11"/>
    <mergeCell ref="Y10:Y11"/>
    <mergeCell ref="Z10:Z11"/>
    <mergeCell ref="AA10:AA11"/>
    <mergeCell ref="AB10:AB11"/>
    <mergeCell ref="AC10:AC11"/>
    <mergeCell ref="AD10:AD11"/>
    <mergeCell ref="AE10:AE11"/>
    <mergeCell ref="T20:T37"/>
    <mergeCell ref="K21:S21"/>
    <mergeCell ref="O30:S30"/>
    <mergeCell ref="K32:S32"/>
    <mergeCell ref="K34:S36"/>
    <mergeCell ref="C24:H24"/>
    <mergeCell ref="C26:H26"/>
    <mergeCell ref="C32:H32"/>
    <mergeCell ref="C34:H34"/>
    <mergeCell ref="K22:K26"/>
    <mergeCell ref="L70:S70"/>
    <mergeCell ref="L69:S69"/>
    <mergeCell ref="D66:H66"/>
    <mergeCell ref="P73:S74"/>
    <mergeCell ref="P75:S80"/>
    <mergeCell ref="M73:O74"/>
    <mergeCell ref="M75:O80"/>
    <mergeCell ref="AF10:AF11"/>
    <mergeCell ref="T72:T93"/>
    <mergeCell ref="I72:I93"/>
    <mergeCell ref="K73:L74"/>
    <mergeCell ref="K75:L80"/>
    <mergeCell ref="K87:L92"/>
    <mergeCell ref="K81:L86"/>
    <mergeCell ref="P81:S86"/>
    <mergeCell ref="P87:S92"/>
    <mergeCell ref="M81:O86"/>
    <mergeCell ref="M87:O92"/>
    <mergeCell ref="F16:H16"/>
    <mergeCell ref="K37:Q37"/>
    <mergeCell ref="L39:S39"/>
    <mergeCell ref="L40:L66"/>
    <mergeCell ref="Q68:R68"/>
  </mergeCells>
  <pageMargins left="0.7" right="0.7" top="0.75" bottom="0.75" header="0.3" footer="0.3"/>
  <pageSetup scale="80" orientation="landscape" r:id="rId1"/>
  <rowBreaks count="2" manualBreakCount="2">
    <brk id="37" max="16383" man="1"/>
    <brk id="7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M22"/>
  <sheetViews>
    <sheetView view="pageBreakPreview" zoomScale="75" zoomScaleNormal="100" zoomScaleSheetLayoutView="75" workbookViewId="0">
      <selection sqref="A1:M1"/>
    </sheetView>
  </sheetViews>
  <sheetFormatPr baseColWidth="10" defaultRowHeight="12.75" x14ac:dyDescent="0.2"/>
  <cols>
    <col min="1" max="1" width="16.140625" customWidth="1"/>
    <col min="2" max="4" width="19.7109375" customWidth="1"/>
    <col min="5" max="5" width="19.7109375" style="77" customWidth="1"/>
    <col min="6" max="6" width="19.7109375" customWidth="1"/>
    <col min="7" max="7" width="34.42578125" customWidth="1"/>
    <col min="8" max="10" width="19.7109375" customWidth="1"/>
    <col min="11" max="11" width="19.7109375" hidden="1" customWidth="1"/>
    <col min="12" max="13" width="19.7109375" customWidth="1"/>
  </cols>
  <sheetData>
    <row r="1" spans="1:13" ht="19.5" thickBot="1" x14ac:dyDescent="0.25">
      <c r="A1" s="437" t="s">
        <v>107</v>
      </c>
      <c r="B1" s="438"/>
      <c r="C1" s="438"/>
      <c r="D1" s="438"/>
      <c r="E1" s="438"/>
      <c r="F1" s="438"/>
      <c r="G1" s="438"/>
      <c r="H1" s="438"/>
      <c r="I1" s="438"/>
      <c r="J1" s="438"/>
      <c r="K1" s="438"/>
      <c r="L1" s="438"/>
      <c r="M1" s="439"/>
    </row>
    <row r="2" spans="1:13" ht="18" customHeight="1" x14ac:dyDescent="0.2">
      <c r="A2" s="449" t="s">
        <v>402</v>
      </c>
      <c r="B2" s="451" t="s">
        <v>108</v>
      </c>
      <c r="C2" s="453" t="s">
        <v>109</v>
      </c>
      <c r="D2" s="453" t="s">
        <v>106</v>
      </c>
      <c r="E2" s="455" t="s">
        <v>110</v>
      </c>
      <c r="F2" s="453" t="s">
        <v>111</v>
      </c>
      <c r="G2" s="453" t="s">
        <v>112</v>
      </c>
      <c r="H2" s="453" t="s">
        <v>113</v>
      </c>
      <c r="I2" s="453" t="s">
        <v>114</v>
      </c>
      <c r="J2" s="453" t="s">
        <v>143</v>
      </c>
      <c r="K2" s="453" t="s">
        <v>235</v>
      </c>
      <c r="L2" s="453" t="s">
        <v>115</v>
      </c>
      <c r="M2" s="453" t="s">
        <v>116</v>
      </c>
    </row>
    <row r="3" spans="1:13" ht="20.25" customHeight="1" thickBot="1" x14ac:dyDescent="0.25">
      <c r="A3" s="450"/>
      <c r="B3" s="452"/>
      <c r="C3" s="454"/>
      <c r="D3" s="454"/>
      <c r="E3" s="456"/>
      <c r="F3" s="454"/>
      <c r="G3" s="454"/>
      <c r="H3" s="454"/>
      <c r="I3" s="454"/>
      <c r="J3" s="454"/>
      <c r="K3" s="454"/>
      <c r="L3" s="454"/>
      <c r="M3" s="454"/>
    </row>
    <row r="4" spans="1:13" ht="57.75" customHeight="1" x14ac:dyDescent="0.2">
      <c r="A4" s="450"/>
      <c r="B4" s="459" t="s">
        <v>117</v>
      </c>
      <c r="C4" s="457" t="s">
        <v>403</v>
      </c>
      <c r="D4" s="457" t="s">
        <v>118</v>
      </c>
      <c r="E4" s="461" t="s">
        <v>236</v>
      </c>
      <c r="F4" s="457" t="s">
        <v>119</v>
      </c>
      <c r="G4" s="457" t="s">
        <v>120</v>
      </c>
      <c r="H4" s="457" t="s">
        <v>121</v>
      </c>
      <c r="I4" s="457" t="s">
        <v>122</v>
      </c>
      <c r="J4" s="457" t="s">
        <v>123</v>
      </c>
      <c r="K4" s="457" t="s">
        <v>334</v>
      </c>
      <c r="L4" s="457" t="s">
        <v>124</v>
      </c>
      <c r="M4" s="457" t="s">
        <v>125</v>
      </c>
    </row>
    <row r="5" spans="1:13" ht="120" customHeight="1" thickBot="1" x14ac:dyDescent="0.25">
      <c r="A5" s="64" t="s">
        <v>139</v>
      </c>
      <c r="B5" s="460"/>
      <c r="C5" s="458"/>
      <c r="D5" s="458"/>
      <c r="E5" s="462"/>
      <c r="F5" s="458"/>
      <c r="G5" s="458"/>
      <c r="H5" s="458"/>
      <c r="I5" s="458"/>
      <c r="J5" s="458"/>
      <c r="K5" s="458"/>
      <c r="L5" s="458"/>
      <c r="M5" s="458"/>
    </row>
    <row r="6" spans="1:13" ht="210" customHeight="1" thickBot="1" x14ac:dyDescent="0.25">
      <c r="A6" s="65" t="s">
        <v>140</v>
      </c>
      <c r="B6" s="63" t="s">
        <v>335</v>
      </c>
      <c r="C6" s="63" t="s">
        <v>127</v>
      </c>
      <c r="D6" s="63" t="s">
        <v>336</v>
      </c>
      <c r="E6" s="73" t="s">
        <v>409</v>
      </c>
      <c r="F6" s="63" t="s">
        <v>337</v>
      </c>
      <c r="G6" s="63" t="s">
        <v>338</v>
      </c>
      <c r="H6" s="63" t="s">
        <v>339</v>
      </c>
      <c r="I6" s="63" t="s">
        <v>340</v>
      </c>
      <c r="J6" s="63" t="s">
        <v>341</v>
      </c>
      <c r="K6" s="51" t="s">
        <v>342</v>
      </c>
      <c r="L6" s="63" t="s">
        <v>343</v>
      </c>
      <c r="M6" s="63" t="s">
        <v>344</v>
      </c>
    </row>
    <row r="7" spans="1:13" ht="189.75" customHeight="1" thickBot="1" x14ac:dyDescent="0.25">
      <c r="A7" s="66" t="s">
        <v>217</v>
      </c>
      <c r="B7" s="51" t="s">
        <v>345</v>
      </c>
      <c r="C7" s="51" t="s">
        <v>237</v>
      </c>
      <c r="D7" s="51" t="s">
        <v>346</v>
      </c>
      <c r="E7" s="73" t="s">
        <v>410</v>
      </c>
      <c r="F7" s="51" t="s">
        <v>347</v>
      </c>
      <c r="G7" s="51" t="s">
        <v>348</v>
      </c>
      <c r="H7" s="63" t="s">
        <v>349</v>
      </c>
      <c r="I7" s="51" t="s">
        <v>350</v>
      </c>
      <c r="J7" s="63" t="s">
        <v>238</v>
      </c>
      <c r="K7" s="67" t="s">
        <v>351</v>
      </c>
      <c r="L7" s="51" t="s">
        <v>352</v>
      </c>
      <c r="M7" s="51" t="s">
        <v>131</v>
      </c>
    </row>
    <row r="8" spans="1:13" ht="144.75" customHeight="1" thickBot="1" x14ac:dyDescent="0.25">
      <c r="A8" s="68" t="s">
        <v>141</v>
      </c>
      <c r="B8" s="51" t="s">
        <v>353</v>
      </c>
      <c r="C8" s="51" t="s">
        <v>239</v>
      </c>
      <c r="D8" s="51" t="s">
        <v>354</v>
      </c>
      <c r="E8" s="74" t="s">
        <v>411</v>
      </c>
      <c r="F8" s="51" t="s">
        <v>355</v>
      </c>
      <c r="G8" s="51" t="s">
        <v>356</v>
      </c>
      <c r="H8" s="63" t="s">
        <v>357</v>
      </c>
      <c r="I8" s="63" t="s">
        <v>358</v>
      </c>
      <c r="J8" s="51" t="s">
        <v>359</v>
      </c>
      <c r="K8" s="51" t="s">
        <v>360</v>
      </c>
      <c r="L8" s="51" t="s">
        <v>240</v>
      </c>
      <c r="M8" s="51" t="s">
        <v>361</v>
      </c>
    </row>
    <row r="9" spans="1:13" ht="108.75" customHeight="1" thickBot="1" x14ac:dyDescent="0.25">
      <c r="A9" s="69" t="s">
        <v>216</v>
      </c>
      <c r="B9" s="26" t="s">
        <v>362</v>
      </c>
      <c r="C9" s="26" t="s">
        <v>129</v>
      </c>
      <c r="D9" s="51" t="s">
        <v>363</v>
      </c>
      <c r="E9" s="75" t="s">
        <v>412</v>
      </c>
      <c r="F9" s="51" t="s">
        <v>364</v>
      </c>
      <c r="G9" s="26" t="s">
        <v>365</v>
      </c>
      <c r="H9" s="63" t="s">
        <v>366</v>
      </c>
      <c r="I9" s="51" t="s">
        <v>350</v>
      </c>
      <c r="J9" s="26" t="s">
        <v>130</v>
      </c>
      <c r="K9" s="67" t="s">
        <v>367</v>
      </c>
      <c r="L9" s="51" t="s">
        <v>241</v>
      </c>
      <c r="M9" s="51" t="s">
        <v>350</v>
      </c>
    </row>
    <row r="10" spans="1:13" ht="100.5" customHeight="1" thickBot="1" x14ac:dyDescent="0.25">
      <c r="A10" s="70" t="s">
        <v>142</v>
      </c>
      <c r="B10" s="26" t="s">
        <v>368</v>
      </c>
      <c r="C10" s="26" t="s">
        <v>242</v>
      </c>
      <c r="D10" s="51" t="s">
        <v>369</v>
      </c>
      <c r="E10" s="75" t="s">
        <v>413</v>
      </c>
      <c r="F10" s="51" t="s">
        <v>370</v>
      </c>
      <c r="G10" s="26" t="s">
        <v>371</v>
      </c>
      <c r="H10" s="51" t="s">
        <v>372</v>
      </c>
      <c r="I10" s="51" t="s">
        <v>373</v>
      </c>
      <c r="J10" s="26" t="s">
        <v>130</v>
      </c>
      <c r="K10" s="51" t="s">
        <v>374</v>
      </c>
      <c r="L10" s="51" t="s">
        <v>303</v>
      </c>
      <c r="M10" s="26" t="s">
        <v>350</v>
      </c>
    </row>
    <row r="11" spans="1:13" x14ac:dyDescent="0.2">
      <c r="A11" s="71"/>
      <c r="B11" s="71"/>
      <c r="C11" s="71"/>
      <c r="D11" s="71"/>
      <c r="E11" s="76"/>
      <c r="F11" s="71"/>
      <c r="G11" s="71"/>
      <c r="H11" s="71"/>
      <c r="I11" s="71"/>
      <c r="J11" s="71"/>
      <c r="K11" s="71"/>
      <c r="L11" s="71"/>
      <c r="M11" s="71"/>
    </row>
    <row r="12" spans="1:13" ht="13.5" thickBot="1" x14ac:dyDescent="0.25">
      <c r="A12" s="71"/>
      <c r="B12" s="71"/>
      <c r="C12" s="71"/>
      <c r="D12" s="71"/>
      <c r="E12" s="76"/>
      <c r="F12" s="71"/>
      <c r="G12" s="71"/>
      <c r="H12" s="71"/>
      <c r="I12" s="71"/>
      <c r="J12" s="71"/>
      <c r="K12" s="71"/>
      <c r="L12" s="71"/>
      <c r="M12" s="71"/>
    </row>
    <row r="13" spans="1:13" ht="19.5" thickBot="1" x14ac:dyDescent="0.25">
      <c r="A13" s="437" t="s">
        <v>132</v>
      </c>
      <c r="B13" s="438"/>
      <c r="C13" s="438"/>
      <c r="D13" s="438"/>
      <c r="E13" s="438"/>
      <c r="F13" s="438"/>
      <c r="G13" s="438"/>
      <c r="H13" s="438"/>
      <c r="I13" s="438"/>
      <c r="J13" s="438"/>
      <c r="K13" s="438"/>
      <c r="L13" s="438"/>
      <c r="M13" s="439"/>
    </row>
    <row r="14" spans="1:13" x14ac:dyDescent="0.2">
      <c r="A14" s="440" t="s">
        <v>133</v>
      </c>
      <c r="B14" s="442" t="s">
        <v>108</v>
      </c>
      <c r="C14" s="442" t="s">
        <v>109</v>
      </c>
      <c r="D14" s="442" t="s">
        <v>106</v>
      </c>
      <c r="E14" s="444" t="s">
        <v>110</v>
      </c>
      <c r="F14" s="442" t="s">
        <v>111</v>
      </c>
      <c r="G14" s="442" t="s">
        <v>112</v>
      </c>
      <c r="H14" s="442" t="s">
        <v>113</v>
      </c>
      <c r="I14" s="442" t="s">
        <v>114</v>
      </c>
      <c r="J14" s="442" t="s">
        <v>143</v>
      </c>
      <c r="K14" s="442" t="s">
        <v>235</v>
      </c>
      <c r="L14" s="442" t="s">
        <v>115</v>
      </c>
      <c r="M14" s="446" t="s">
        <v>116</v>
      </c>
    </row>
    <row r="15" spans="1:13" x14ac:dyDescent="0.2">
      <c r="A15" s="441"/>
      <c r="B15" s="443"/>
      <c r="C15" s="443"/>
      <c r="D15" s="443"/>
      <c r="E15" s="445"/>
      <c r="F15" s="443"/>
      <c r="G15" s="443"/>
      <c r="H15" s="443"/>
      <c r="I15" s="443"/>
      <c r="J15" s="443"/>
      <c r="K15" s="443"/>
      <c r="L15" s="443"/>
      <c r="M15" s="447"/>
    </row>
    <row r="16" spans="1:13" x14ac:dyDescent="0.2">
      <c r="A16" s="448" t="s">
        <v>134</v>
      </c>
      <c r="B16" s="443"/>
      <c r="C16" s="443"/>
      <c r="D16" s="443"/>
      <c r="E16" s="445"/>
      <c r="F16" s="443"/>
      <c r="G16" s="443"/>
      <c r="H16" s="443"/>
      <c r="I16" s="443"/>
      <c r="J16" s="443"/>
      <c r="K16" s="443"/>
      <c r="L16" s="443"/>
      <c r="M16" s="447"/>
    </row>
    <row r="17" spans="1:13" ht="13.5" thickBot="1" x14ac:dyDescent="0.25">
      <c r="A17" s="448" t="s">
        <v>135</v>
      </c>
      <c r="B17" s="443"/>
      <c r="C17" s="443"/>
      <c r="D17" s="443"/>
      <c r="E17" s="445"/>
      <c r="F17" s="443"/>
      <c r="G17" s="443"/>
      <c r="H17" s="443"/>
      <c r="I17" s="443"/>
      <c r="J17" s="443"/>
      <c r="K17" s="443"/>
      <c r="L17" s="443"/>
      <c r="M17" s="447"/>
    </row>
    <row r="18" spans="1:13" ht="63" customHeight="1" thickBot="1" x14ac:dyDescent="0.25">
      <c r="A18" s="65" t="s">
        <v>126</v>
      </c>
      <c r="B18" s="26" t="s">
        <v>375</v>
      </c>
      <c r="C18" s="26" t="s">
        <v>136</v>
      </c>
      <c r="D18" s="90" t="s">
        <v>136</v>
      </c>
      <c r="E18" s="72" t="s">
        <v>376</v>
      </c>
      <c r="F18" s="26" t="s">
        <v>376</v>
      </c>
      <c r="G18" s="26" t="s">
        <v>375</v>
      </c>
      <c r="H18" s="89" t="s">
        <v>136</v>
      </c>
      <c r="I18" s="89" t="s">
        <v>136</v>
      </c>
      <c r="J18" s="26" t="s">
        <v>243</v>
      </c>
      <c r="K18" s="51" t="s">
        <v>136</v>
      </c>
      <c r="L18" s="89" t="s">
        <v>136</v>
      </c>
      <c r="M18" s="26" t="s">
        <v>375</v>
      </c>
    </row>
    <row r="19" spans="1:13" ht="65.25" customHeight="1" thickBot="1" x14ac:dyDescent="0.25">
      <c r="A19" s="66" t="s">
        <v>211</v>
      </c>
      <c r="B19" s="26" t="s">
        <v>377</v>
      </c>
      <c r="C19" s="26" t="s">
        <v>434</v>
      </c>
      <c r="D19" s="90" t="s">
        <v>434</v>
      </c>
      <c r="E19" s="72" t="s">
        <v>378</v>
      </c>
      <c r="F19" s="26" t="s">
        <v>378</v>
      </c>
      <c r="G19" s="26" t="s">
        <v>377</v>
      </c>
      <c r="H19" s="89" t="s">
        <v>434</v>
      </c>
      <c r="I19" s="89" t="s">
        <v>434</v>
      </c>
      <c r="J19" s="26" t="s">
        <v>244</v>
      </c>
      <c r="K19" s="51" t="s">
        <v>137</v>
      </c>
      <c r="L19" s="89" t="s">
        <v>434</v>
      </c>
      <c r="M19" s="26" t="s">
        <v>377</v>
      </c>
    </row>
    <row r="20" spans="1:13" ht="56.25" customHeight="1" thickBot="1" x14ac:dyDescent="0.25">
      <c r="A20" s="68" t="s">
        <v>105</v>
      </c>
      <c r="B20" s="26" t="s">
        <v>379</v>
      </c>
      <c r="C20" s="26" t="s">
        <v>435</v>
      </c>
      <c r="D20" s="90" t="s">
        <v>435</v>
      </c>
      <c r="E20" s="72" t="s">
        <v>379</v>
      </c>
      <c r="F20" s="26" t="s">
        <v>379</v>
      </c>
      <c r="G20" s="26" t="s">
        <v>379</v>
      </c>
      <c r="H20" s="89" t="s">
        <v>435</v>
      </c>
      <c r="I20" s="89" t="s">
        <v>435</v>
      </c>
      <c r="J20" s="26" t="s">
        <v>245</v>
      </c>
      <c r="K20" s="51" t="s">
        <v>138</v>
      </c>
      <c r="L20" s="89" t="s">
        <v>435</v>
      </c>
      <c r="M20" s="26" t="s">
        <v>379</v>
      </c>
    </row>
    <row r="21" spans="1:13" ht="56.25" customHeight="1" thickBot="1" x14ac:dyDescent="0.25">
      <c r="A21" s="69" t="s">
        <v>214</v>
      </c>
      <c r="B21" s="26" t="s">
        <v>380</v>
      </c>
      <c r="C21" s="26" t="s">
        <v>436</v>
      </c>
      <c r="D21" s="90" t="s">
        <v>436</v>
      </c>
      <c r="E21" s="72" t="s">
        <v>381</v>
      </c>
      <c r="F21" s="26" t="s">
        <v>381</v>
      </c>
      <c r="G21" s="26" t="s">
        <v>380</v>
      </c>
      <c r="H21" s="89" t="s">
        <v>436</v>
      </c>
      <c r="I21" s="89" t="s">
        <v>436</v>
      </c>
      <c r="J21" s="26" t="s">
        <v>247</v>
      </c>
      <c r="K21" s="51" t="s">
        <v>246</v>
      </c>
      <c r="L21" s="89" t="s">
        <v>436</v>
      </c>
      <c r="M21" s="26" t="s">
        <v>380</v>
      </c>
    </row>
    <row r="22" spans="1:13" ht="51.75" customHeight="1" thickBot="1" x14ac:dyDescent="0.25">
      <c r="A22" s="70" t="s">
        <v>128</v>
      </c>
      <c r="B22" s="26" t="s">
        <v>249</v>
      </c>
      <c r="C22" s="26" t="s">
        <v>248</v>
      </c>
      <c r="D22" s="90" t="s">
        <v>248</v>
      </c>
      <c r="E22" s="72" t="s">
        <v>248</v>
      </c>
      <c r="F22" s="26" t="s">
        <v>248</v>
      </c>
      <c r="G22" s="26" t="s">
        <v>249</v>
      </c>
      <c r="H22" s="89" t="s">
        <v>248</v>
      </c>
      <c r="I22" s="89" t="s">
        <v>248</v>
      </c>
      <c r="J22" s="26" t="s">
        <v>250</v>
      </c>
      <c r="K22" s="51" t="s">
        <v>248</v>
      </c>
      <c r="L22" s="89" t="s">
        <v>248</v>
      </c>
      <c r="M22" s="26" t="s">
        <v>249</v>
      </c>
    </row>
  </sheetData>
  <sheetProtection algorithmName="SHA-512" hashValue="G1epvWnZKdEvPMjtGfDy6jCbMJN+ew+fvhX//iIG1WwEhx0343wzGAtLu0x1+2HRwySwInH3R/mjQTr6uWwsHw==" saltValue="8+61aXCB6rmDEzls3x9p1A==" spinCount="100000" sheet="1" objects="1" scenarios="1"/>
  <mergeCells count="41">
    <mergeCell ref="K4:K5"/>
    <mergeCell ref="L4:L5"/>
    <mergeCell ref="M4:M5"/>
    <mergeCell ref="B4:B5"/>
    <mergeCell ref="C4:C5"/>
    <mergeCell ref="D4:D5"/>
    <mergeCell ref="E4:E5"/>
    <mergeCell ref="F4:F5"/>
    <mergeCell ref="G4:G5"/>
    <mergeCell ref="H4:H5"/>
    <mergeCell ref="A1:M1"/>
    <mergeCell ref="A2:A4"/>
    <mergeCell ref="B2:B3"/>
    <mergeCell ref="C2:C3"/>
    <mergeCell ref="D2:D3"/>
    <mergeCell ref="E2:E3"/>
    <mergeCell ref="F2:F3"/>
    <mergeCell ref="G2:G3"/>
    <mergeCell ref="H2:H3"/>
    <mergeCell ref="I2:I3"/>
    <mergeCell ref="J2:J3"/>
    <mergeCell ref="K2:K3"/>
    <mergeCell ref="L2:L3"/>
    <mergeCell ref="M2:M3"/>
    <mergeCell ref="I4:I5"/>
    <mergeCell ref="J4:J5"/>
    <mergeCell ref="A13:M13"/>
    <mergeCell ref="A14:A15"/>
    <mergeCell ref="B14:B17"/>
    <mergeCell ref="C14:C17"/>
    <mergeCell ref="D14:D17"/>
    <mergeCell ref="E14:E17"/>
    <mergeCell ref="F14:F17"/>
    <mergeCell ref="G14:G17"/>
    <mergeCell ref="H14:H17"/>
    <mergeCell ref="I14:I17"/>
    <mergeCell ref="J14:J17"/>
    <mergeCell ref="K14:K17"/>
    <mergeCell ref="L14:L17"/>
    <mergeCell ref="M14:M17"/>
    <mergeCell ref="A16:A17"/>
  </mergeCells>
  <pageMargins left="0.7" right="0.7" top="0.75" bottom="0.75" header="0.3" footer="0.3"/>
  <pageSetup scale="46" orientation="landscape" r:id="rId1"/>
  <rowBreaks count="1" manualBreakCount="1">
    <brk id="1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F45"/>
  <sheetViews>
    <sheetView showGridLines="0" workbookViewId="0">
      <selection activeCell="G19" sqref="G19"/>
    </sheetView>
  </sheetViews>
  <sheetFormatPr baseColWidth="10" defaultRowHeight="12.75" x14ac:dyDescent="0.2"/>
  <cols>
    <col min="2" max="2" width="15.5703125" customWidth="1"/>
    <col min="3" max="3" width="16" customWidth="1"/>
    <col min="4" max="4" width="37.85546875" customWidth="1"/>
    <col min="5" max="5" width="56.140625" customWidth="1"/>
    <col min="6" max="6" width="15.42578125" customWidth="1"/>
  </cols>
  <sheetData>
    <row r="1" spans="2:6" ht="16.5" thickBot="1" x14ac:dyDescent="0.3">
      <c r="B1" s="469" t="s">
        <v>488</v>
      </c>
      <c r="C1" s="470"/>
      <c r="D1" s="470"/>
      <c r="E1" s="471"/>
      <c r="F1" s="102"/>
    </row>
    <row r="2" spans="2:6" ht="15.75" thickBot="1" x14ac:dyDescent="0.3">
      <c r="B2" s="101" t="s">
        <v>546</v>
      </c>
      <c r="C2" s="99" t="s">
        <v>270</v>
      </c>
      <c r="D2" s="100" t="s">
        <v>489</v>
      </c>
      <c r="E2" s="103" t="s">
        <v>0</v>
      </c>
    </row>
    <row r="3" spans="2:6" x14ac:dyDescent="0.2">
      <c r="B3" s="476" t="s">
        <v>492</v>
      </c>
      <c r="C3" s="498" t="s">
        <v>34</v>
      </c>
      <c r="D3" s="500" t="s">
        <v>490</v>
      </c>
      <c r="E3" s="104" t="s">
        <v>491</v>
      </c>
    </row>
    <row r="4" spans="2:6" x14ac:dyDescent="0.2">
      <c r="B4" s="477"/>
      <c r="C4" s="473"/>
      <c r="D4" s="501"/>
      <c r="E4" s="96" t="s">
        <v>493</v>
      </c>
    </row>
    <row r="5" spans="2:6" x14ac:dyDescent="0.2">
      <c r="B5" s="477"/>
      <c r="C5" s="473"/>
      <c r="D5" s="501"/>
      <c r="E5" s="105" t="s">
        <v>494</v>
      </c>
    </row>
    <row r="6" spans="2:6" x14ac:dyDescent="0.2">
      <c r="B6" s="477"/>
      <c r="C6" s="473"/>
      <c r="D6" s="501"/>
      <c r="E6" s="97" t="s">
        <v>495</v>
      </c>
    </row>
    <row r="7" spans="2:6" ht="13.5" thickBot="1" x14ac:dyDescent="0.25">
      <c r="B7" s="477"/>
      <c r="C7" s="466"/>
      <c r="D7" s="502"/>
      <c r="E7" s="98" t="s">
        <v>543</v>
      </c>
    </row>
    <row r="8" spans="2:6" x14ac:dyDescent="0.2">
      <c r="B8" s="477"/>
      <c r="C8" s="465" t="s">
        <v>35</v>
      </c>
      <c r="D8" s="486" t="s">
        <v>496</v>
      </c>
      <c r="E8" s="106" t="s">
        <v>497</v>
      </c>
    </row>
    <row r="9" spans="2:6" x14ac:dyDescent="0.2">
      <c r="B9" s="477"/>
      <c r="C9" s="473"/>
      <c r="D9" s="487"/>
      <c r="E9" s="107" t="s">
        <v>498</v>
      </c>
    </row>
    <row r="10" spans="2:6" ht="13.5" thickBot="1" x14ac:dyDescent="0.25">
      <c r="B10" s="477"/>
      <c r="C10" s="466"/>
      <c r="D10" s="488"/>
      <c r="E10" s="108" t="s">
        <v>499</v>
      </c>
    </row>
    <row r="11" spans="2:6" ht="25.5" customHeight="1" x14ac:dyDescent="0.2">
      <c r="B11" s="477"/>
      <c r="C11" s="472" t="s">
        <v>36</v>
      </c>
      <c r="D11" s="489" t="s">
        <v>547</v>
      </c>
      <c r="E11" s="109" t="s">
        <v>500</v>
      </c>
    </row>
    <row r="12" spans="2:6" ht="24" customHeight="1" x14ac:dyDescent="0.2">
      <c r="B12" s="477"/>
      <c r="C12" s="473"/>
      <c r="D12" s="475"/>
      <c r="E12" s="110" t="s">
        <v>501</v>
      </c>
    </row>
    <row r="13" spans="2:6" ht="24.75" customHeight="1" thickBot="1" x14ac:dyDescent="0.25">
      <c r="B13" s="477"/>
      <c r="C13" s="473"/>
      <c r="D13" s="490"/>
      <c r="E13" s="111" t="s">
        <v>502</v>
      </c>
    </row>
    <row r="14" spans="2:6" ht="28.5" customHeight="1" x14ac:dyDescent="0.2">
      <c r="B14" s="477"/>
      <c r="C14" s="479" t="s">
        <v>37</v>
      </c>
      <c r="D14" s="491" t="s">
        <v>503</v>
      </c>
      <c r="E14" s="112" t="s">
        <v>504</v>
      </c>
    </row>
    <row r="15" spans="2:6" ht="17.25" customHeight="1" x14ac:dyDescent="0.2">
      <c r="B15" s="477"/>
      <c r="C15" s="473"/>
      <c r="D15" s="475"/>
      <c r="E15" s="107" t="s">
        <v>505</v>
      </c>
    </row>
    <row r="16" spans="2:6" ht="26.25" thickBot="1" x14ac:dyDescent="0.25">
      <c r="B16" s="477"/>
      <c r="C16" s="473"/>
      <c r="D16" s="475"/>
      <c r="E16" s="107" t="s">
        <v>506</v>
      </c>
    </row>
    <row r="17" spans="2:5" ht="28.5" customHeight="1" x14ac:dyDescent="0.2">
      <c r="B17" s="477"/>
      <c r="C17" s="479" t="s">
        <v>234</v>
      </c>
      <c r="D17" s="485" t="s">
        <v>542</v>
      </c>
      <c r="E17" s="112" t="s">
        <v>507</v>
      </c>
    </row>
    <row r="18" spans="2:5" ht="21" customHeight="1" thickBot="1" x14ac:dyDescent="0.25">
      <c r="B18" s="477"/>
      <c r="C18" s="473"/>
      <c r="D18" s="475"/>
      <c r="E18" s="107" t="s">
        <v>508</v>
      </c>
    </row>
    <row r="19" spans="2:5" x14ac:dyDescent="0.2">
      <c r="B19" s="477"/>
      <c r="C19" s="492" t="s">
        <v>148</v>
      </c>
      <c r="D19" s="495" t="s">
        <v>549</v>
      </c>
      <c r="E19" s="121" t="s">
        <v>548</v>
      </c>
    </row>
    <row r="20" spans="2:5" x14ac:dyDescent="0.2">
      <c r="B20" s="477"/>
      <c r="C20" s="493"/>
      <c r="D20" s="496"/>
      <c r="E20" s="122" t="s">
        <v>509</v>
      </c>
    </row>
    <row r="21" spans="2:5" x14ac:dyDescent="0.2">
      <c r="B21" s="477"/>
      <c r="C21" s="493"/>
      <c r="D21" s="496"/>
      <c r="E21" s="122" t="s">
        <v>510</v>
      </c>
    </row>
    <row r="22" spans="2:5" ht="13.5" thickBot="1" x14ac:dyDescent="0.25">
      <c r="B22" s="477"/>
      <c r="C22" s="494"/>
      <c r="D22" s="497"/>
      <c r="E22" s="123" t="s">
        <v>511</v>
      </c>
    </row>
    <row r="23" spans="2:5" x14ac:dyDescent="0.2">
      <c r="B23" s="477"/>
      <c r="C23" s="498" t="s">
        <v>38</v>
      </c>
      <c r="D23" s="486" t="s">
        <v>512</v>
      </c>
      <c r="E23" s="113" t="s">
        <v>513</v>
      </c>
    </row>
    <row r="24" spans="2:5" x14ac:dyDescent="0.2">
      <c r="B24" s="477"/>
      <c r="C24" s="473"/>
      <c r="D24" s="475"/>
      <c r="E24" s="114" t="s">
        <v>514</v>
      </c>
    </row>
    <row r="25" spans="2:5" x14ac:dyDescent="0.2">
      <c r="B25" s="477"/>
      <c r="C25" s="473"/>
      <c r="D25" s="475"/>
      <c r="E25" s="114" t="s">
        <v>515</v>
      </c>
    </row>
    <row r="26" spans="2:5" x14ac:dyDescent="0.2">
      <c r="B26" s="477"/>
      <c r="C26" s="473"/>
      <c r="D26" s="475"/>
      <c r="E26" s="115" t="s">
        <v>516</v>
      </c>
    </row>
    <row r="27" spans="2:5" ht="13.5" thickBot="1" x14ac:dyDescent="0.25">
      <c r="B27" s="478"/>
      <c r="C27" s="466"/>
      <c r="D27" s="499"/>
      <c r="E27" s="108" t="s">
        <v>517</v>
      </c>
    </row>
    <row r="28" spans="2:5" x14ac:dyDescent="0.2">
      <c r="B28" s="476" t="s">
        <v>544</v>
      </c>
      <c r="C28" s="472" t="s">
        <v>273</v>
      </c>
      <c r="D28" s="474" t="s">
        <v>518</v>
      </c>
      <c r="E28" s="107" t="s">
        <v>519</v>
      </c>
    </row>
    <row r="29" spans="2:5" x14ac:dyDescent="0.2">
      <c r="B29" s="477"/>
      <c r="C29" s="473"/>
      <c r="D29" s="475"/>
      <c r="E29" s="107" t="s">
        <v>520</v>
      </c>
    </row>
    <row r="30" spans="2:5" ht="26.25" thickBot="1" x14ac:dyDescent="0.25">
      <c r="B30" s="477"/>
      <c r="C30" s="473"/>
      <c r="D30" s="475"/>
      <c r="E30" s="107" t="s">
        <v>521</v>
      </c>
    </row>
    <row r="31" spans="2:5" x14ac:dyDescent="0.2">
      <c r="B31" s="477"/>
      <c r="C31" s="479" t="s">
        <v>39</v>
      </c>
      <c r="D31" s="463" t="s">
        <v>522</v>
      </c>
      <c r="E31" s="112" t="s">
        <v>523</v>
      </c>
    </row>
    <row r="32" spans="2:5" x14ac:dyDescent="0.2">
      <c r="B32" s="477"/>
      <c r="C32" s="473"/>
      <c r="D32" s="481"/>
      <c r="E32" s="107" t="s">
        <v>524</v>
      </c>
    </row>
    <row r="33" spans="2:5" x14ac:dyDescent="0.2">
      <c r="B33" s="477"/>
      <c r="C33" s="473"/>
      <c r="D33" s="481"/>
      <c r="E33" s="107" t="s">
        <v>525</v>
      </c>
    </row>
    <row r="34" spans="2:5" ht="13.5" thickBot="1" x14ac:dyDescent="0.25">
      <c r="B34" s="477"/>
      <c r="C34" s="480"/>
      <c r="D34" s="482"/>
      <c r="E34" s="116" t="s">
        <v>526</v>
      </c>
    </row>
    <row r="35" spans="2:5" x14ac:dyDescent="0.2">
      <c r="B35" s="477"/>
      <c r="C35" s="479" t="s">
        <v>40</v>
      </c>
      <c r="D35" s="463" t="s">
        <v>527</v>
      </c>
      <c r="E35" s="117" t="s">
        <v>528</v>
      </c>
    </row>
    <row r="36" spans="2:5" x14ac:dyDescent="0.2">
      <c r="B36" s="477"/>
      <c r="C36" s="473"/>
      <c r="D36" s="483"/>
      <c r="E36" s="118" t="s">
        <v>545</v>
      </c>
    </row>
    <row r="37" spans="2:5" x14ac:dyDescent="0.2">
      <c r="B37" s="477"/>
      <c r="C37" s="473"/>
      <c r="D37" s="483"/>
      <c r="E37" s="114" t="s">
        <v>529</v>
      </c>
    </row>
    <row r="38" spans="2:5" ht="26.25" thickBot="1" x14ac:dyDescent="0.25">
      <c r="B38" s="477"/>
      <c r="C38" s="480"/>
      <c r="D38" s="484"/>
      <c r="E38" s="119" t="s">
        <v>530</v>
      </c>
    </row>
    <row r="39" spans="2:5" ht="20.25" customHeight="1" x14ac:dyDescent="0.2">
      <c r="B39" s="477"/>
      <c r="C39" s="479" t="s">
        <v>41</v>
      </c>
      <c r="D39" s="463" t="s">
        <v>531</v>
      </c>
      <c r="E39" s="117" t="s">
        <v>532</v>
      </c>
    </row>
    <row r="40" spans="2:5" ht="21" customHeight="1" thickBot="1" x14ac:dyDescent="0.25">
      <c r="B40" s="477"/>
      <c r="C40" s="473"/>
      <c r="D40" s="483"/>
      <c r="E40" s="114" t="s">
        <v>533</v>
      </c>
    </row>
    <row r="41" spans="2:5" x14ac:dyDescent="0.2">
      <c r="B41" s="477"/>
      <c r="C41" s="479" t="s">
        <v>233</v>
      </c>
      <c r="D41" s="463" t="s">
        <v>534</v>
      </c>
      <c r="E41" s="112" t="s">
        <v>535</v>
      </c>
    </row>
    <row r="42" spans="2:5" x14ac:dyDescent="0.2">
      <c r="B42" s="477"/>
      <c r="C42" s="473"/>
      <c r="D42" s="464"/>
      <c r="E42" s="107" t="s">
        <v>536</v>
      </c>
    </row>
    <row r="43" spans="2:5" ht="17.25" customHeight="1" thickBot="1" x14ac:dyDescent="0.25">
      <c r="B43" s="477"/>
      <c r="C43" s="473"/>
      <c r="D43" s="464"/>
      <c r="E43" s="110" t="s">
        <v>537</v>
      </c>
    </row>
    <row r="44" spans="2:5" ht="30" customHeight="1" x14ac:dyDescent="0.2">
      <c r="B44" s="477"/>
      <c r="C44" s="465" t="s">
        <v>538</v>
      </c>
      <c r="D44" s="467" t="s">
        <v>539</v>
      </c>
      <c r="E44" s="106" t="s">
        <v>540</v>
      </c>
    </row>
    <row r="45" spans="2:5" ht="20.25" customHeight="1" thickBot="1" x14ac:dyDescent="0.25">
      <c r="B45" s="478"/>
      <c r="C45" s="466"/>
      <c r="D45" s="468"/>
      <c r="E45" s="120" t="s">
        <v>541</v>
      </c>
    </row>
  </sheetData>
  <sheetProtection algorithmName="SHA-512" hashValue="yJsESIya1fv4C7ZavpnVJCUJPQG4XD3cVo/bg5IHcf+K1so41YzCoxpTiJhIPl+VC5M8/TpPhbUWvQgejJlSew==" saltValue="3B3PWe6Sk1gi3wfMQqAlxg==" spinCount="100000" sheet="1" objects="1" scenarios="1"/>
  <mergeCells count="29">
    <mergeCell ref="B3:B27"/>
    <mergeCell ref="C8:C10"/>
    <mergeCell ref="D8:D10"/>
    <mergeCell ref="C11:C13"/>
    <mergeCell ref="D11:D13"/>
    <mergeCell ref="C14:C16"/>
    <mergeCell ref="D14:D16"/>
    <mergeCell ref="C19:C22"/>
    <mergeCell ref="D19:D22"/>
    <mergeCell ref="C23:C27"/>
    <mergeCell ref="D23:D27"/>
    <mergeCell ref="C3:C7"/>
    <mergeCell ref="D3:D7"/>
    <mergeCell ref="D41:D43"/>
    <mergeCell ref="C44:C45"/>
    <mergeCell ref="D44:D45"/>
    <mergeCell ref="B1:E1"/>
    <mergeCell ref="C28:C30"/>
    <mergeCell ref="D28:D30"/>
    <mergeCell ref="B28:B45"/>
    <mergeCell ref="C31:C34"/>
    <mergeCell ref="D31:D34"/>
    <mergeCell ref="C35:C38"/>
    <mergeCell ref="D35:D38"/>
    <mergeCell ref="C39:C40"/>
    <mergeCell ref="D39:D40"/>
    <mergeCell ref="C41:C43"/>
    <mergeCell ref="C17:C18"/>
    <mergeCell ref="D17:D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96</vt:i4>
      </vt:variant>
    </vt:vector>
  </HeadingPairs>
  <TitlesOfParts>
    <vt:vector size="103" baseType="lpstr">
      <vt:lpstr>01-Mapa de riesgo-UO</vt:lpstr>
      <vt:lpstr>02-Plan Mitigación</vt:lpstr>
      <vt:lpstr>03-Seguimiento</vt:lpstr>
      <vt:lpstr>Hoja1</vt:lpstr>
      <vt:lpstr>INSTRUCTIVO</vt:lpstr>
      <vt:lpstr>ESCALA</vt:lpstr>
      <vt:lpstr>FACTORES</vt:lpstr>
      <vt:lpstr>_VICERRECTORÍA_INVESTIGACIONES_INNOVACIÓN_Y_EXTENSIÓN_</vt:lpstr>
      <vt:lpstr>_VICERRECTORÍA_RESPONSABILIDAD_SOCIAL_Y_BIENESTAR_UNIVERSITARIO_</vt:lpstr>
      <vt:lpstr>ADMISIONES_REGISTRO_Y_CONTROL_ACADÉMICO</vt:lpstr>
      <vt:lpstr>'01-Mapa de riesgo-UO'!Ambiental</vt:lpstr>
      <vt:lpstr>'03-Seguimiento'!Área_de_impresión</vt:lpstr>
      <vt:lpstr>'01-Mapa de riesgo-UO'!ASEGURAMIENTO_DE_LA_CALIDAD_INSTITUCIONAL</vt:lpstr>
      <vt:lpstr>ASUMIR</vt:lpstr>
      <vt:lpstr>'01-Mapa de riesgo-UO'!BIBLIOTECA_E_INFORMACIÓN_CIENTIFICA</vt:lpstr>
      <vt:lpstr>CLASE_RIESGO</vt:lpstr>
      <vt:lpstr>COMPARTIR</vt:lpstr>
      <vt:lpstr>'01-Mapa de riesgo-UO'!Contable</vt:lpstr>
      <vt:lpstr>'01-Mapa de riesgo-UO'!CONTROL_INTERNO</vt:lpstr>
      <vt:lpstr>'01-Mapa de riesgo-UO'!CONTROL_INTERNO_DISCIPLINARIO</vt:lpstr>
      <vt:lpstr>'01-Mapa de riesgo-UO'!CONTROL_SEGUIMIENTO</vt:lpstr>
      <vt:lpstr>CONTROLES</vt:lpstr>
      <vt:lpstr>'01-Mapa de riesgo-UO'!Corrupción</vt:lpstr>
      <vt:lpstr>'01-Mapa de riesgo-UO'!Cumplimiento</vt:lpstr>
      <vt:lpstr>CUMPLIMIENTO_PARCIAL</vt:lpstr>
      <vt:lpstr>CUMPLIMIENTO_TOTAL</vt:lpstr>
      <vt:lpstr>'01-Mapa de riesgo-UO'!Derechos_Humanos</vt:lpstr>
      <vt:lpstr>'01-Mapa de riesgo-UO'!Estratégico</vt:lpstr>
      <vt:lpstr>EVAL_PERIODICIDAD</vt:lpstr>
      <vt:lpstr>EVITAR</vt:lpstr>
      <vt:lpstr>EXTERNO</vt:lpstr>
      <vt:lpstr>FACTOR</vt:lpstr>
      <vt:lpstr>'01-Mapa de riesgo-UO'!FACULTAD_BELLAS_ARTES_HUMANIDADES</vt:lpstr>
      <vt:lpstr>'01-Mapa de riesgo-UO'!FACULTAD_CIENCIAS_AGRARIAS_AGROINDUSTRIA</vt:lpstr>
      <vt:lpstr>'01-Mapa de riesgo-UO'!FACULTAD_CIENCIAS_AMBIENTALES</vt:lpstr>
      <vt:lpstr>'01-Mapa de riesgo-UO'!FACULTAD_CIENCIAS_BÁSICAS</vt:lpstr>
      <vt:lpstr>'01-Mapa de riesgo-UO'!FACULTAD_CIENCIAS_DE_LA_EDUCACIÓN</vt:lpstr>
      <vt:lpstr>'01-Mapa de riesgo-UO'!FACULTAD_CIENCIAS_DE_LA_SALUD</vt:lpstr>
      <vt:lpstr>FACULTAD_DE_CIENCIAS_EMPRESARIALES</vt:lpstr>
      <vt:lpstr>'01-Mapa de riesgo-UO'!FACULTAD_INGENIERÍA_MECÁNICA</vt:lpstr>
      <vt:lpstr>'01-Mapa de riesgo-UO'!FACULTAD_INGENIERÍAS</vt:lpstr>
      <vt:lpstr>FACULTAD_TECNOLOGÍA</vt:lpstr>
      <vt:lpstr>'01-Mapa de riesgo-UO'!Financiero</vt:lpstr>
      <vt:lpstr>'01-Mapa de riesgo-UO'!GESTIÓN_DE_SERVICIOS_INSTITUCIONALES</vt:lpstr>
      <vt:lpstr>GESTIÓN_DE_TECNOLOGÍAS_INFORMÁTICAS_Y_SISTEMAS_DE_INFORMACIÓN</vt:lpstr>
      <vt:lpstr>GESTIÓN_DEL_TALENTO_HUMANO</vt:lpstr>
      <vt:lpstr>'01-Mapa de riesgo-UO'!GESTIÓN_FINANCIERA</vt:lpstr>
      <vt:lpstr>'01-Mapa de riesgo-UO'!GRAVE</vt:lpstr>
      <vt:lpstr>GRAVE</vt:lpstr>
      <vt:lpstr>'01-Mapa de riesgo-UO'!GRUPO_INVESTIGACIÓN_AGUAS_SANEAMIENTO</vt:lpstr>
      <vt:lpstr>'01-Mapa de riesgo-UO'!Imagen</vt:lpstr>
      <vt:lpstr>'01-Mapa de riesgo-UO'!Información</vt:lpstr>
      <vt:lpstr>INSTITUCIONAL</vt:lpstr>
      <vt:lpstr>INTERNO</vt:lpstr>
      <vt:lpstr>'01-Mapa de riesgo-UO'!JURIDICA</vt:lpstr>
      <vt:lpstr>'01-Mapa de riesgo-UO'!LABORATORIO_AGUAS_ALIMENTOS</vt:lpstr>
      <vt:lpstr>LABORATORIO_BIOLOGÍA_MOLECULAR</vt:lpstr>
      <vt:lpstr>'01-Mapa de riesgo-UO'!LABORATORIO_DE_METROOLOGIA_DE_VARIABLES_ELECTRICAS</vt:lpstr>
      <vt:lpstr>'01-Mapa de riesgo-UO'!LABORATORIO_ENSAYOS_NO_DESTRUCTIVOS_DESTRUCTIVOS</vt:lpstr>
      <vt:lpstr>LABORATORIO_ENSAYOS_PARA_EQUIPOS_ACONDICIONADORES_DE_AIRE</vt:lpstr>
      <vt:lpstr>'01-Mapa de riesgo-UO'!LABORATORIO_GENÉTICA_MÉDICA</vt:lpstr>
      <vt:lpstr>'01-Mapa de riesgo-UO'!LABORATORIO_QUÍMICA_AMBIENTAL</vt:lpstr>
      <vt:lpstr>'01-Mapa de riesgo-UO'!LEVE</vt:lpstr>
      <vt:lpstr>LEVE</vt:lpstr>
      <vt:lpstr>'01-Mapa de riesgo-UO'!MAPA</vt:lpstr>
      <vt:lpstr>'01-Mapa de riesgo-UO'!MODERADO</vt:lpstr>
      <vt:lpstr>MODERADO</vt:lpstr>
      <vt:lpstr>NIVEL_AUTOMAT</vt:lpstr>
      <vt:lpstr>NIVEL_EXPOSICION</vt:lpstr>
      <vt:lpstr>NO_CUMPLIDA</vt:lpstr>
      <vt:lpstr>OEC</vt:lpstr>
      <vt:lpstr>'01-Mapa de riesgo-UO'!Operacional</vt:lpstr>
      <vt:lpstr>'01-Mapa de riesgo-UO'!ORGANISMO_CERTIFICADOR_DE_SISTEMAS_DE_GESTIÓN_QLCT</vt:lpstr>
      <vt:lpstr>'01-Mapa de riesgo-UO'!PDI</vt:lpstr>
      <vt:lpstr>PERIODICIDAD</vt:lpstr>
      <vt:lpstr>'01-Mapa de riesgo-UO'!PLANEACIÓN</vt:lpstr>
      <vt:lpstr>PLANEACIÓN_</vt:lpstr>
      <vt:lpstr>PLANEACIÓN_PDI</vt:lpstr>
      <vt:lpstr>'01-Mapa de riesgo-UO'!PROBABILIDAD</vt:lpstr>
      <vt:lpstr>'01-Mapa de riesgo-UO'!PROCESOS</vt:lpstr>
      <vt:lpstr>'01-Mapa de riesgo-UO'!RECTORÍA</vt:lpstr>
      <vt:lpstr>RECURSOS_INFORMÁTICOS_Y_EDUCATIVOS_CRIE</vt:lpstr>
      <vt:lpstr>REDUCIR</vt:lpstr>
      <vt:lpstr>'01-Mapa de riesgo-UO'!RELACIONES_INTERNACIONALES</vt:lpstr>
      <vt:lpstr>RESPONSABILIDAD</vt:lpstr>
      <vt:lpstr>'01-Mapa de riesgo-UO'!SECRETARIA_GENERAL</vt:lpstr>
      <vt:lpstr>'01-Mapa de riesgo-UO'!Seguridad_y_Salud_en_el_trabajo</vt:lpstr>
      <vt:lpstr>'01-Mapa de riesgo-UO'!Tecnológico</vt:lpstr>
      <vt:lpstr>'01-Mapa de riesgo-UO'!Títulos_a_imprimir</vt:lpstr>
      <vt:lpstr>'02-Plan Mitigación'!Títulos_a_imprimir</vt:lpstr>
      <vt:lpstr>'03-Seguimiento'!Títulos_a_imprimir</vt:lpstr>
      <vt:lpstr>TRANSFERIR</vt:lpstr>
      <vt:lpstr>UNIDAD</vt:lpstr>
      <vt:lpstr>'01-Mapa de riesgo-UO'!VICERRECTORÍA_ACADÉMICA</vt:lpstr>
      <vt:lpstr>VICERRECTORÍA_ACADÉMICA_</vt:lpstr>
      <vt:lpstr>VICERRECTORÍA_ACADÉMICA_PDI</vt:lpstr>
      <vt:lpstr>'01-Mapa de riesgo-UO'!VICERRECTORIA_ADMINISTRATIVA_FINANCIERA</vt:lpstr>
      <vt:lpstr>VICERRECTORÍA_ADMINISTRATIVA_FINANCIERA_</vt:lpstr>
      <vt:lpstr>VICERRECTORÍA_ADMINISTRATIVA_FINANCIERA_PDI</vt:lpstr>
      <vt:lpstr>VICERRECTORÍA_INVESTIGACIONES_INNOVACIÓN_Y_EXTENSIÓN</vt:lpstr>
      <vt:lpstr>VICERRECTORÍA_INVESTIGACIONES_INNOVACIÓN_Y_EXTENSIÓN_PDI</vt:lpstr>
      <vt:lpstr>VICERRECTORÍA_RESPONSABILIDAD_SOCIAL_Y_BIENESTAR_UNIVERSITARIO</vt:lpstr>
      <vt:lpstr>VICERRECTORÍA_RESPONSABILIDAD_SOCIAL_Y_BIENESTAR_UNIVERSITARIO_PDI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Soto</dc:creator>
  <cp:lastModifiedBy>Usuario UTP</cp:lastModifiedBy>
  <cp:lastPrinted>2019-08-14T19:38:15Z</cp:lastPrinted>
  <dcterms:created xsi:type="dcterms:W3CDTF">2006-09-13T22:30:50Z</dcterms:created>
  <dcterms:modified xsi:type="dcterms:W3CDTF">2024-11-18T21:56:11Z</dcterms:modified>
</cp:coreProperties>
</file>